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44aa196f1fb32c/Documents/"/>
    </mc:Choice>
  </mc:AlternateContent>
  <xr:revisionPtr revIDLastSave="0" documentId="8_{E0331205-BE0B-4DA1-A124-ED05BCE79F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Graph" sheetId="2" r:id="rId2"/>
    <sheet name="M13-Union comparson" sheetId="3" r:id="rId3"/>
    <sheet name="2019-20 EGI-Dawn spot compare" sheetId="4" r:id="rId4"/>
  </sheets>
  <definedNames>
    <definedName name="_xlnm.Print_Area" localSheetId="3">'2019-20 EGI-Dawn spot compare'!$A$1:$D$29</definedName>
    <definedName name="_xlnm.Print_Area" localSheetId="0">Sheet1!$A$72:$Q$103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6" i="1" l="1"/>
  <c r="M156" i="1"/>
  <c r="H156" i="1"/>
  <c r="J156" i="1" s="1"/>
  <c r="K156" i="1" s="1"/>
  <c r="F156" i="1"/>
  <c r="G156" i="1" s="1"/>
  <c r="D156" i="1"/>
  <c r="E156" i="1" s="1"/>
  <c r="O155" i="1"/>
  <c r="M155" i="1"/>
  <c r="H155" i="1"/>
  <c r="J155" i="1" s="1"/>
  <c r="K155" i="1" s="1"/>
  <c r="Q155" i="1" s="1"/>
  <c r="G155" i="1"/>
  <c r="F155" i="1"/>
  <c r="E155" i="1"/>
  <c r="D155" i="1"/>
  <c r="T151" i="1"/>
  <c r="S151" i="1"/>
  <c r="R151" i="1"/>
  <c r="H154" i="1"/>
  <c r="J154" i="1" s="1"/>
  <c r="K154" i="1" s="1"/>
  <c r="H153" i="1"/>
  <c r="J153" i="1" s="1"/>
  <c r="K153" i="1" s="1"/>
  <c r="H152" i="1"/>
  <c r="J152" i="1" s="1"/>
  <c r="K152" i="1" s="1"/>
  <c r="O154" i="1"/>
  <c r="M154" i="1"/>
  <c r="D154" i="1"/>
  <c r="E154" i="1" s="1"/>
  <c r="O153" i="1"/>
  <c r="M153" i="1"/>
  <c r="D153" i="1"/>
  <c r="E153" i="1" s="1"/>
  <c r="O152" i="1"/>
  <c r="M152" i="1"/>
  <c r="D152" i="1"/>
  <c r="E152" i="1" s="1"/>
  <c r="O151" i="1"/>
  <c r="M151" i="1"/>
  <c r="H151" i="1"/>
  <c r="J151" i="1" s="1"/>
  <c r="K151" i="1" s="1"/>
  <c r="D151" i="1"/>
  <c r="E151" i="1" s="1"/>
  <c r="O150" i="1"/>
  <c r="M150" i="1"/>
  <c r="H150" i="1"/>
  <c r="J150" i="1" s="1"/>
  <c r="K150" i="1" s="1"/>
  <c r="D150" i="1"/>
  <c r="E150" i="1" s="1"/>
  <c r="O149" i="1"/>
  <c r="M149" i="1"/>
  <c r="H149" i="1"/>
  <c r="J149" i="1" s="1"/>
  <c r="K149" i="1" s="1"/>
  <c r="D149" i="1"/>
  <c r="E149" i="1" s="1"/>
  <c r="O148" i="1"/>
  <c r="M148" i="1"/>
  <c r="H148" i="1"/>
  <c r="J148" i="1" s="1"/>
  <c r="K148" i="1" s="1"/>
  <c r="D148" i="1"/>
  <c r="E148" i="1" s="1"/>
  <c r="O147" i="1"/>
  <c r="M147" i="1"/>
  <c r="H147" i="1"/>
  <c r="J147" i="1" s="1"/>
  <c r="K147" i="1" s="1"/>
  <c r="D147" i="1"/>
  <c r="E147" i="1" s="1"/>
  <c r="O146" i="1"/>
  <c r="M146" i="1"/>
  <c r="H146" i="1"/>
  <c r="J146" i="1" s="1"/>
  <c r="K146" i="1" s="1"/>
  <c r="D146" i="1"/>
  <c r="E146" i="1" s="1"/>
  <c r="O145" i="1"/>
  <c r="M145" i="1"/>
  <c r="H145" i="1"/>
  <c r="J145" i="1" s="1"/>
  <c r="K145" i="1" s="1"/>
  <c r="D145" i="1"/>
  <c r="F145" i="1" s="1"/>
  <c r="G145" i="1" s="1"/>
  <c r="O144" i="1"/>
  <c r="M144" i="1"/>
  <c r="H144" i="1"/>
  <c r="J144" i="1" s="1"/>
  <c r="K144" i="1" s="1"/>
  <c r="D144" i="1"/>
  <c r="E144" i="1" s="1"/>
  <c r="O143" i="1"/>
  <c r="M143" i="1"/>
  <c r="H143" i="1"/>
  <c r="J143" i="1" s="1"/>
  <c r="K143" i="1" s="1"/>
  <c r="D143" i="1"/>
  <c r="E143" i="1" s="1"/>
  <c r="O142" i="1"/>
  <c r="M142" i="1"/>
  <c r="H142" i="1"/>
  <c r="J142" i="1" s="1"/>
  <c r="K142" i="1" s="1"/>
  <c r="D142" i="1"/>
  <c r="E142" i="1" s="1"/>
  <c r="O141" i="1"/>
  <c r="M141" i="1"/>
  <c r="H141" i="1"/>
  <c r="J141" i="1" s="1"/>
  <c r="K141" i="1" s="1"/>
  <c r="D141" i="1"/>
  <c r="E141" i="1" s="1"/>
  <c r="O140" i="1"/>
  <c r="M140" i="1"/>
  <c r="H140" i="1"/>
  <c r="J140" i="1" s="1"/>
  <c r="K140" i="1" s="1"/>
  <c r="D140" i="1"/>
  <c r="E140" i="1" s="1"/>
  <c r="O139" i="1"/>
  <c r="M139" i="1"/>
  <c r="H139" i="1"/>
  <c r="J139" i="1" s="1"/>
  <c r="K139" i="1" s="1"/>
  <c r="D139" i="1"/>
  <c r="E139" i="1" s="1"/>
  <c r="O138" i="1"/>
  <c r="O123" i="1"/>
  <c r="M138" i="1"/>
  <c r="H138" i="1"/>
  <c r="J138" i="1" s="1"/>
  <c r="K138" i="1" s="1"/>
  <c r="D138" i="1"/>
  <c r="F138" i="1" s="1"/>
  <c r="G138" i="1" s="1"/>
  <c r="O137" i="1"/>
  <c r="M137" i="1"/>
  <c r="H137" i="1"/>
  <c r="J137" i="1" s="1"/>
  <c r="K137" i="1" s="1"/>
  <c r="D137" i="1"/>
  <c r="E137" i="1" s="1"/>
  <c r="H136" i="1"/>
  <c r="H135" i="1"/>
  <c r="J135" i="1" s="1"/>
  <c r="K135" i="1" s="1"/>
  <c r="O136" i="1"/>
  <c r="M136" i="1"/>
  <c r="J136" i="1"/>
  <c r="K136" i="1" s="1"/>
  <c r="D136" i="1"/>
  <c r="E136" i="1" s="1"/>
  <c r="H134" i="1"/>
  <c r="H133" i="1"/>
  <c r="H132" i="1"/>
  <c r="H131" i="1"/>
  <c r="J131" i="1" s="1"/>
  <c r="K131" i="1" s="1"/>
  <c r="H130" i="1"/>
  <c r="J130" i="1" s="1"/>
  <c r="K130" i="1" s="1"/>
  <c r="H129" i="1"/>
  <c r="H128" i="1"/>
  <c r="S139" i="1" s="1"/>
  <c r="H127" i="1"/>
  <c r="J127" i="1" s="1"/>
  <c r="K127" i="1" s="1"/>
  <c r="H126" i="1"/>
  <c r="H125" i="1"/>
  <c r="H124" i="1"/>
  <c r="H123" i="1"/>
  <c r="H122" i="1"/>
  <c r="H121" i="1"/>
  <c r="H120" i="1"/>
  <c r="H119" i="1"/>
  <c r="H118" i="1"/>
  <c r="H117" i="1"/>
  <c r="H116" i="1"/>
  <c r="O135" i="1"/>
  <c r="M135" i="1"/>
  <c r="D135" i="1"/>
  <c r="F135" i="1" s="1"/>
  <c r="G135" i="1" s="1"/>
  <c r="O134" i="1"/>
  <c r="M134" i="1"/>
  <c r="J134" i="1"/>
  <c r="K134" i="1" s="1"/>
  <c r="D134" i="1"/>
  <c r="E134" i="1" s="1"/>
  <c r="O133" i="1"/>
  <c r="M133" i="1"/>
  <c r="J133" i="1"/>
  <c r="K133" i="1" s="1"/>
  <c r="D133" i="1"/>
  <c r="F133" i="1" s="1"/>
  <c r="G133" i="1" s="1"/>
  <c r="O132" i="1"/>
  <c r="M132" i="1"/>
  <c r="J132" i="1"/>
  <c r="K132" i="1" s="1"/>
  <c r="D132" i="1"/>
  <c r="E132" i="1" s="1"/>
  <c r="O131" i="1"/>
  <c r="M131" i="1"/>
  <c r="D131" i="1"/>
  <c r="E131" i="1" s="1"/>
  <c r="O130" i="1"/>
  <c r="M130" i="1"/>
  <c r="D130" i="1"/>
  <c r="E130" i="1" s="1"/>
  <c r="O129" i="1"/>
  <c r="M129" i="1"/>
  <c r="J129" i="1"/>
  <c r="K129" i="1" s="1"/>
  <c r="D129" i="1"/>
  <c r="F129" i="1" s="1"/>
  <c r="G129" i="1" s="1"/>
  <c r="O128" i="1"/>
  <c r="M128" i="1"/>
  <c r="D128" i="1"/>
  <c r="E128" i="1" s="1"/>
  <c r="O127" i="1"/>
  <c r="M127" i="1"/>
  <c r="D127" i="1"/>
  <c r="E127" i="1" s="1"/>
  <c r="O126" i="1"/>
  <c r="M126" i="1"/>
  <c r="J126" i="1"/>
  <c r="K126" i="1" s="1"/>
  <c r="D126" i="1"/>
  <c r="F126" i="1" s="1"/>
  <c r="G126" i="1" s="1"/>
  <c r="O125" i="1"/>
  <c r="M125" i="1"/>
  <c r="J125" i="1"/>
  <c r="K125" i="1" s="1"/>
  <c r="D125" i="1"/>
  <c r="E125" i="1" s="1"/>
  <c r="Q156" i="1" l="1"/>
  <c r="F153" i="1"/>
  <c r="G153" i="1" s="1"/>
  <c r="Q153" i="1" s="1"/>
  <c r="F154" i="1"/>
  <c r="G154" i="1" s="1"/>
  <c r="Q154" i="1" s="1"/>
  <c r="F152" i="1"/>
  <c r="G152" i="1" s="1"/>
  <c r="Q152" i="1" s="1"/>
  <c r="F151" i="1"/>
  <c r="G151" i="1" s="1"/>
  <c r="Q151" i="1" s="1"/>
  <c r="F150" i="1"/>
  <c r="G150" i="1" s="1"/>
  <c r="Q150" i="1" s="1"/>
  <c r="F149" i="1"/>
  <c r="G149" i="1" s="1"/>
  <c r="Q149" i="1"/>
  <c r="F148" i="1"/>
  <c r="G148" i="1" s="1"/>
  <c r="Q148" i="1" s="1"/>
  <c r="F147" i="1"/>
  <c r="G147" i="1" s="1"/>
  <c r="Q147" i="1" s="1"/>
  <c r="F146" i="1"/>
  <c r="G146" i="1" s="1"/>
  <c r="Q146" i="1" s="1"/>
  <c r="Q145" i="1"/>
  <c r="E145" i="1"/>
  <c r="F144" i="1"/>
  <c r="G144" i="1" s="1"/>
  <c r="Q144" i="1" s="1"/>
  <c r="F143" i="1"/>
  <c r="G143" i="1" s="1"/>
  <c r="Q143" i="1" s="1"/>
  <c r="J128" i="1"/>
  <c r="K128" i="1" s="1"/>
  <c r="T139" i="1" s="1"/>
  <c r="E133" i="1"/>
  <c r="F142" i="1"/>
  <c r="G142" i="1" s="1"/>
  <c r="Q142" i="1" s="1"/>
  <c r="F141" i="1"/>
  <c r="G141" i="1" s="1"/>
  <c r="Q141" i="1" s="1"/>
  <c r="F140" i="1"/>
  <c r="G140" i="1" s="1"/>
  <c r="Q140" i="1" s="1"/>
  <c r="E138" i="1"/>
  <c r="Q138" i="1"/>
  <c r="R139" i="1"/>
  <c r="F139" i="1"/>
  <c r="G139" i="1" s="1"/>
  <c r="Q139" i="1" s="1"/>
  <c r="F137" i="1"/>
  <c r="G137" i="1" s="1"/>
  <c r="Q137" i="1" s="1"/>
  <c r="F136" i="1"/>
  <c r="G136" i="1" s="1"/>
  <c r="Q136" i="1" s="1"/>
  <c r="E135" i="1"/>
  <c r="F134" i="1"/>
  <c r="G134" i="1" s="1"/>
  <c r="Q134" i="1" s="1"/>
  <c r="Q135" i="1"/>
  <c r="Q133" i="1"/>
  <c r="F132" i="1"/>
  <c r="G132" i="1" s="1"/>
  <c r="Q132" i="1" s="1"/>
  <c r="F131" i="1"/>
  <c r="G131" i="1" s="1"/>
  <c r="Q131" i="1" s="1"/>
  <c r="Q129" i="1"/>
  <c r="E129" i="1"/>
  <c r="F130" i="1"/>
  <c r="G130" i="1" s="1"/>
  <c r="Q130" i="1" s="1"/>
  <c r="F128" i="1"/>
  <c r="G128" i="1" s="1"/>
  <c r="Q128" i="1" s="1"/>
  <c r="F127" i="1"/>
  <c r="G127" i="1" s="1"/>
  <c r="Q127" i="1" s="1"/>
  <c r="S127" i="1"/>
  <c r="F125" i="1"/>
  <c r="G125" i="1" s="1"/>
  <c r="Q125" i="1" s="1"/>
  <c r="Q126" i="1"/>
  <c r="E126" i="1"/>
  <c r="O124" i="1"/>
  <c r="M124" i="1"/>
  <c r="J124" i="1"/>
  <c r="K124" i="1" s="1"/>
  <c r="D124" i="1"/>
  <c r="F124" i="1" s="1"/>
  <c r="G124" i="1" s="1"/>
  <c r="Q124" i="1" l="1"/>
  <c r="E124" i="1"/>
  <c r="M123" i="1" l="1"/>
  <c r="J123" i="1"/>
  <c r="K123" i="1" s="1"/>
  <c r="D123" i="1"/>
  <c r="E123" i="1" s="1"/>
  <c r="O122" i="1"/>
  <c r="M122" i="1"/>
  <c r="J122" i="1"/>
  <c r="K122" i="1" s="1"/>
  <c r="D122" i="1"/>
  <c r="O121" i="1"/>
  <c r="M121" i="1"/>
  <c r="J121" i="1"/>
  <c r="K121" i="1" s="1"/>
  <c r="D121" i="1"/>
  <c r="F121" i="1" s="1"/>
  <c r="G121" i="1" s="1"/>
  <c r="O120" i="1"/>
  <c r="M120" i="1"/>
  <c r="J120" i="1"/>
  <c r="K120" i="1" s="1"/>
  <c r="D120" i="1"/>
  <c r="E120" i="1" s="1"/>
  <c r="E122" i="1" l="1"/>
  <c r="F123" i="1"/>
  <c r="G123" i="1" s="1"/>
  <c r="Q123" i="1" s="1"/>
  <c r="F122" i="1"/>
  <c r="G122" i="1" s="1"/>
  <c r="Q122" i="1" s="1"/>
  <c r="Q121" i="1"/>
  <c r="E121" i="1"/>
  <c r="F120" i="1"/>
  <c r="G120" i="1" s="1"/>
  <c r="Q120" i="1" s="1"/>
  <c r="O119" i="1"/>
  <c r="M119" i="1"/>
  <c r="J119" i="1"/>
  <c r="K119" i="1" s="1"/>
  <c r="D119" i="1"/>
  <c r="E119" i="1" s="1"/>
  <c r="O118" i="1"/>
  <c r="M118" i="1"/>
  <c r="J118" i="1"/>
  <c r="K118" i="1" s="1"/>
  <c r="D118" i="1"/>
  <c r="E118" i="1" s="1"/>
  <c r="O117" i="1"/>
  <c r="M117" i="1"/>
  <c r="J117" i="1"/>
  <c r="K117" i="1" s="1"/>
  <c r="D117" i="1"/>
  <c r="F117" i="1" s="1"/>
  <c r="G117" i="1" s="1"/>
  <c r="O116" i="1"/>
  <c r="M116" i="1"/>
  <c r="J116" i="1"/>
  <c r="K116" i="1" s="1"/>
  <c r="T127" i="1" s="1"/>
  <c r="D116" i="1"/>
  <c r="E116" i="1" s="1"/>
  <c r="R127" i="1" l="1"/>
  <c r="F119" i="1"/>
  <c r="G119" i="1" s="1"/>
  <c r="Q119" i="1" s="1"/>
  <c r="F118" i="1"/>
  <c r="G118" i="1" s="1"/>
  <c r="Q118" i="1" s="1"/>
  <c r="Q117" i="1"/>
  <c r="E117" i="1"/>
  <c r="F116" i="1"/>
  <c r="G116" i="1" s="1"/>
  <c r="Q116" i="1" s="1"/>
  <c r="O115" i="1"/>
  <c r="M115" i="1"/>
  <c r="H115" i="1"/>
  <c r="J115" i="1" s="1"/>
  <c r="K115" i="1" s="1"/>
  <c r="D115" i="1"/>
  <c r="F115" i="1" l="1"/>
  <c r="G115" i="1" s="1"/>
  <c r="Q115" i="1" s="1"/>
  <c r="E115" i="1"/>
  <c r="O114" i="1"/>
  <c r="M114" i="1"/>
  <c r="H114" i="1"/>
  <c r="J114" i="1" s="1"/>
  <c r="K114" i="1" s="1"/>
  <c r="D114" i="1"/>
  <c r="E114" i="1" s="1"/>
  <c r="F114" i="1" l="1"/>
  <c r="G114" i="1" s="1"/>
  <c r="Q114" i="1" s="1"/>
  <c r="O113" i="1" l="1"/>
  <c r="M113" i="1"/>
  <c r="H113" i="1"/>
  <c r="D113" i="1"/>
  <c r="E113" i="1" s="1"/>
  <c r="J113" i="1" l="1"/>
  <c r="K113" i="1" s="1"/>
  <c r="F113" i="1"/>
  <c r="G113" i="1" s="1"/>
  <c r="O112" i="1"/>
  <c r="M112" i="1"/>
  <c r="H112" i="1"/>
  <c r="J112" i="1" s="1"/>
  <c r="K112" i="1" s="1"/>
  <c r="D112" i="1"/>
  <c r="F112" i="1" s="1"/>
  <c r="G112" i="1" s="1"/>
  <c r="Q113" i="1" l="1"/>
  <c r="Q112" i="1"/>
  <c r="E112" i="1"/>
  <c r="O111" i="1" l="1"/>
  <c r="M111" i="1"/>
  <c r="H111" i="1"/>
  <c r="D111" i="1"/>
  <c r="E111" i="1" l="1"/>
  <c r="B23" i="4"/>
  <c r="J111" i="1"/>
  <c r="K111" i="1" s="1"/>
  <c r="C23" i="4"/>
  <c r="D23" i="4" s="1"/>
  <c r="F111" i="1"/>
  <c r="G111" i="1" s="1"/>
  <c r="S19" i="1"/>
  <c r="S31" i="1"/>
  <c r="Q111" i="1" l="1"/>
  <c r="O110" i="1"/>
  <c r="M110" i="1"/>
  <c r="H110" i="1"/>
  <c r="D110" i="1"/>
  <c r="J110" i="1" l="1"/>
  <c r="K110" i="1" s="1"/>
  <c r="C22" i="4"/>
  <c r="E110" i="1"/>
  <c r="B22" i="4"/>
  <c r="F110" i="1"/>
  <c r="G110" i="1" s="1"/>
  <c r="Q110" i="1" s="1"/>
  <c r="O109" i="1"/>
  <c r="M109" i="1"/>
  <c r="H109" i="1"/>
  <c r="D109" i="1"/>
  <c r="J109" i="1" l="1"/>
  <c r="K109" i="1" s="1"/>
  <c r="C21" i="4"/>
  <c r="D22" i="4"/>
  <c r="D26" i="4" s="1"/>
  <c r="E109" i="1"/>
  <c r="B21" i="4"/>
  <c r="F109" i="1"/>
  <c r="G109" i="1" s="1"/>
  <c r="Q109" i="1" s="1"/>
  <c r="O108" i="1"/>
  <c r="M108" i="1"/>
  <c r="H108" i="1"/>
  <c r="D108" i="1"/>
  <c r="E108" i="1" l="1"/>
  <c r="B20" i="4"/>
  <c r="D21" i="4"/>
  <c r="J108" i="1"/>
  <c r="K108" i="1" s="1"/>
  <c r="C20" i="4"/>
  <c r="D20" i="4" s="1"/>
  <c r="F108" i="1"/>
  <c r="G108" i="1" s="1"/>
  <c r="Q108" i="1" s="1"/>
  <c r="O107" i="1"/>
  <c r="M107" i="1"/>
  <c r="H107" i="1"/>
  <c r="D107" i="1"/>
  <c r="E107" i="1" l="1"/>
  <c r="B19" i="4"/>
  <c r="J107" i="1"/>
  <c r="K107" i="1" s="1"/>
  <c r="C19" i="4"/>
  <c r="D19" i="4" s="1"/>
  <c r="F107" i="1"/>
  <c r="G107" i="1" s="1"/>
  <c r="Q107" i="1" s="1"/>
  <c r="O106" i="1"/>
  <c r="M106" i="1"/>
  <c r="H106" i="1"/>
  <c r="D106" i="1"/>
  <c r="E106" i="1" l="1"/>
  <c r="B18" i="4"/>
  <c r="J106" i="1"/>
  <c r="K106" i="1" s="1"/>
  <c r="C18" i="4"/>
  <c r="F106" i="1"/>
  <c r="G106" i="1" s="1"/>
  <c r="H105" i="1"/>
  <c r="O105" i="1"/>
  <c r="M105" i="1"/>
  <c r="D105" i="1"/>
  <c r="Q106" i="1" l="1"/>
  <c r="D18" i="4"/>
  <c r="C17" i="4"/>
  <c r="J105" i="1"/>
  <c r="K105" i="1" s="1"/>
  <c r="F105" i="1"/>
  <c r="G105" i="1" s="1"/>
  <c r="B17" i="4"/>
  <c r="E105" i="1"/>
  <c r="O104" i="1"/>
  <c r="M104" i="1"/>
  <c r="H104" i="1"/>
  <c r="D104" i="1"/>
  <c r="R115" i="1" s="1"/>
  <c r="Q105" i="1" l="1"/>
  <c r="F104" i="1"/>
  <c r="G104" i="1" s="1"/>
  <c r="B16" i="4"/>
  <c r="D17" i="4"/>
  <c r="J104" i="1"/>
  <c r="K104" i="1" s="1"/>
  <c r="T115" i="1" s="1"/>
  <c r="S115" i="1"/>
  <c r="C16" i="4"/>
  <c r="D16" i="4" s="1"/>
  <c r="Q104" i="1"/>
  <c r="E104" i="1"/>
  <c r="O103" i="1"/>
  <c r="M103" i="1"/>
  <c r="H103" i="1"/>
  <c r="D103" i="1"/>
  <c r="O102" i="1"/>
  <c r="M102" i="1"/>
  <c r="H102" i="1"/>
  <c r="D102" i="1"/>
  <c r="J102" i="1" l="1"/>
  <c r="K102" i="1" s="1"/>
  <c r="C14" i="4"/>
  <c r="J103" i="1"/>
  <c r="K103" i="1" s="1"/>
  <c r="C15" i="4"/>
  <c r="E103" i="1"/>
  <c r="B15" i="4"/>
  <c r="F102" i="1"/>
  <c r="G102" i="1" s="1"/>
  <c r="Q102" i="1" s="1"/>
  <c r="B14" i="4"/>
  <c r="F103" i="1"/>
  <c r="G103" i="1" s="1"/>
  <c r="E102" i="1"/>
  <c r="O101" i="1"/>
  <c r="M101" i="1"/>
  <c r="H101" i="1"/>
  <c r="D101" i="1"/>
  <c r="D15" i="4" l="1"/>
  <c r="D14" i="4"/>
  <c r="E101" i="1"/>
  <c r="B13" i="4"/>
  <c r="J101" i="1"/>
  <c r="K101" i="1" s="1"/>
  <c r="C13" i="4"/>
  <c r="D13" i="4" s="1"/>
  <c r="Q103" i="1"/>
  <c r="F101" i="1"/>
  <c r="G101" i="1" s="1"/>
  <c r="Q101" i="1" s="1"/>
  <c r="O100" i="1"/>
  <c r="M100" i="1"/>
  <c r="H100" i="1"/>
  <c r="D100" i="1"/>
  <c r="F100" i="1" l="1"/>
  <c r="G100" i="1" s="1"/>
  <c r="B12" i="4"/>
  <c r="J100" i="1"/>
  <c r="K100" i="1" s="1"/>
  <c r="Q100" i="1" s="1"/>
  <c r="C12" i="4"/>
  <c r="D12" i="4" s="1"/>
  <c r="E100" i="1"/>
  <c r="O99" i="1"/>
  <c r="M99" i="1"/>
  <c r="H99" i="1"/>
  <c r="D99" i="1"/>
  <c r="E99" i="1" l="1"/>
  <c r="B11" i="4"/>
  <c r="J99" i="1"/>
  <c r="K99" i="1" s="1"/>
  <c r="C11" i="4"/>
  <c r="D11" i="4" s="1"/>
  <c r="F99" i="1"/>
  <c r="G99" i="1" s="1"/>
  <c r="Q99" i="1" s="1"/>
  <c r="O98" i="1"/>
  <c r="M98" i="1"/>
  <c r="H98" i="1"/>
  <c r="D98" i="1"/>
  <c r="J98" i="1" l="1"/>
  <c r="K98" i="1" s="1"/>
  <c r="C10" i="4"/>
  <c r="F98" i="1"/>
  <c r="G98" i="1" s="1"/>
  <c r="Q98" i="1" s="1"/>
  <c r="B10" i="4"/>
  <c r="D10" i="4" s="1"/>
  <c r="E98" i="1"/>
  <c r="O97" i="1"/>
  <c r="M97" i="1"/>
  <c r="H97" i="1"/>
  <c r="D97" i="1"/>
  <c r="F97" i="1" l="1"/>
  <c r="G97" i="1" s="1"/>
  <c r="B9" i="4"/>
  <c r="J97" i="1"/>
  <c r="K97" i="1" s="1"/>
  <c r="Q97" i="1" s="1"/>
  <c r="C9" i="4"/>
  <c r="D9" i="4" s="1"/>
  <c r="E97" i="1"/>
  <c r="O96" i="1"/>
  <c r="M96" i="1"/>
  <c r="H96" i="1"/>
  <c r="C8" i="4" s="1"/>
  <c r="D96" i="1"/>
  <c r="F96" i="1" l="1"/>
  <c r="G96" i="1" s="1"/>
  <c r="B8" i="4"/>
  <c r="D8" i="4"/>
  <c r="J96" i="1"/>
  <c r="K96" i="1" s="1"/>
  <c r="Q96" i="1" s="1"/>
  <c r="E96" i="1"/>
  <c r="O95" i="1"/>
  <c r="M95" i="1"/>
  <c r="H95" i="1"/>
  <c r="D95" i="1"/>
  <c r="F95" i="1" l="1"/>
  <c r="G95" i="1" s="1"/>
  <c r="B7" i="4"/>
  <c r="J95" i="1"/>
  <c r="K95" i="1" s="1"/>
  <c r="Q95" i="1" s="1"/>
  <c r="C7" i="4"/>
  <c r="E95" i="1"/>
  <c r="O94" i="1"/>
  <c r="M94" i="1"/>
  <c r="H94" i="1"/>
  <c r="D94" i="1"/>
  <c r="D7" i="4" l="1"/>
  <c r="E94" i="1"/>
  <c r="B6" i="4"/>
  <c r="J94" i="1"/>
  <c r="K94" i="1" s="1"/>
  <c r="C6" i="4"/>
  <c r="F94" i="1"/>
  <c r="G94" i="1" s="1"/>
  <c r="Q94" i="1" s="1"/>
  <c r="O93" i="1"/>
  <c r="M93" i="1"/>
  <c r="H93" i="1"/>
  <c r="D93" i="1"/>
  <c r="E93" i="1" l="1"/>
  <c r="B5" i="4"/>
  <c r="J93" i="1"/>
  <c r="K93" i="1" s="1"/>
  <c r="C5" i="4"/>
  <c r="D6" i="4"/>
  <c r="F93" i="1"/>
  <c r="G93" i="1" s="1"/>
  <c r="Q93" i="1" s="1"/>
  <c r="O92" i="1"/>
  <c r="M92" i="1"/>
  <c r="H92" i="1"/>
  <c r="D92" i="1"/>
  <c r="J92" i="1" l="1"/>
  <c r="K92" i="1" s="1"/>
  <c r="T103" i="1" s="1"/>
  <c r="S103" i="1"/>
  <c r="D5" i="4"/>
  <c r="D25" i="4" s="1"/>
  <c r="E92" i="1"/>
  <c r="R103" i="1"/>
  <c r="F92" i="1"/>
  <c r="G92" i="1" s="1"/>
  <c r="O91" i="1"/>
  <c r="M91" i="1"/>
  <c r="H91" i="1"/>
  <c r="J91" i="1" s="1"/>
  <c r="K91" i="1" s="1"/>
  <c r="D91" i="1"/>
  <c r="E91" i="1" s="1"/>
  <c r="Q92" i="1" l="1"/>
  <c r="F91" i="1"/>
  <c r="G91" i="1" s="1"/>
  <c r="Q91" i="1" s="1"/>
  <c r="O90" i="1"/>
  <c r="M90" i="1"/>
  <c r="H90" i="1"/>
  <c r="J90" i="1" s="1"/>
  <c r="K90" i="1" s="1"/>
  <c r="D90" i="1"/>
  <c r="E90" i="1" s="1"/>
  <c r="F90" i="1" l="1"/>
  <c r="G90" i="1" s="1"/>
  <c r="Q90" i="1" s="1"/>
  <c r="O89" i="1"/>
  <c r="M89" i="1"/>
  <c r="H89" i="1"/>
  <c r="J89" i="1" s="1"/>
  <c r="K89" i="1" s="1"/>
  <c r="D89" i="1"/>
  <c r="F89" i="1" s="1"/>
  <c r="G89" i="1" s="1"/>
  <c r="E89" i="1" l="1"/>
  <c r="Q89" i="1"/>
  <c r="O88" i="1"/>
  <c r="M88" i="1"/>
  <c r="H88" i="1"/>
  <c r="J88" i="1" s="1"/>
  <c r="K88" i="1" s="1"/>
  <c r="D88" i="1"/>
  <c r="F88" i="1" s="1"/>
  <c r="G88" i="1" s="1"/>
  <c r="Q88" i="1" l="1"/>
  <c r="E88" i="1"/>
  <c r="O87" i="1"/>
  <c r="M87" i="1"/>
  <c r="H87" i="1"/>
  <c r="J87" i="1" s="1"/>
  <c r="K87" i="1" s="1"/>
  <c r="D87" i="1"/>
  <c r="F87" i="1" s="1"/>
  <c r="G87" i="1" s="1"/>
  <c r="Q87" i="1" l="1"/>
  <c r="E87" i="1"/>
  <c r="O86" i="1" l="1"/>
  <c r="M86" i="1"/>
  <c r="H86" i="1"/>
  <c r="J86" i="1" s="1"/>
  <c r="K86" i="1" s="1"/>
  <c r="D86" i="1"/>
  <c r="E86" i="1" s="1"/>
  <c r="F86" i="1" l="1"/>
  <c r="G86" i="1" s="1"/>
  <c r="Q86" i="1" s="1"/>
  <c r="O85" i="1" l="1"/>
  <c r="M85" i="1"/>
  <c r="H85" i="1"/>
  <c r="J85" i="1" s="1"/>
  <c r="K85" i="1" s="1"/>
  <c r="D85" i="1"/>
  <c r="E85" i="1" s="1"/>
  <c r="F85" i="1" l="1"/>
  <c r="G85" i="1" s="1"/>
  <c r="Q85" i="1" s="1"/>
  <c r="O84" i="1"/>
  <c r="M84" i="1"/>
  <c r="H84" i="1"/>
  <c r="J84" i="1" s="1"/>
  <c r="K84" i="1" s="1"/>
  <c r="D84" i="1"/>
  <c r="E84" i="1" s="1"/>
  <c r="F84" i="1" l="1"/>
  <c r="G84" i="1" s="1"/>
  <c r="Q84" i="1" s="1"/>
  <c r="O83" i="1"/>
  <c r="M83" i="1"/>
  <c r="H83" i="1"/>
  <c r="J83" i="1" s="1"/>
  <c r="K83" i="1" s="1"/>
  <c r="D83" i="1"/>
  <c r="F83" i="1" s="1"/>
  <c r="G83" i="1" s="1"/>
  <c r="Q83" i="1" l="1"/>
  <c r="E83" i="1"/>
  <c r="O82" i="1"/>
  <c r="M82" i="1"/>
  <c r="H82" i="1"/>
  <c r="J82" i="1" s="1"/>
  <c r="K82" i="1" s="1"/>
  <c r="D82" i="1"/>
  <c r="E82" i="1" s="1"/>
  <c r="F82" i="1" l="1"/>
  <c r="G82" i="1" s="1"/>
  <c r="Q82" i="1" s="1"/>
  <c r="O81" i="1"/>
  <c r="M81" i="1"/>
  <c r="H81" i="1"/>
  <c r="J81" i="1" s="1"/>
  <c r="K81" i="1" s="1"/>
  <c r="D81" i="1"/>
  <c r="E81" i="1" s="1"/>
  <c r="F81" i="1" l="1"/>
  <c r="G81" i="1" s="1"/>
  <c r="Q81" i="1" s="1"/>
  <c r="O80" i="1"/>
  <c r="M80" i="1"/>
  <c r="H80" i="1"/>
  <c r="D80" i="1"/>
  <c r="F80" i="1" l="1"/>
  <c r="G80" i="1" s="1"/>
  <c r="R91" i="1"/>
  <c r="J80" i="1"/>
  <c r="K80" i="1" s="1"/>
  <c r="S91" i="1"/>
  <c r="E80" i="1"/>
  <c r="H79" i="1"/>
  <c r="J79" i="1" s="1"/>
  <c r="K79" i="1" s="1"/>
  <c r="O79" i="1"/>
  <c r="M79" i="1"/>
  <c r="D79" i="1"/>
  <c r="F79" i="1" s="1"/>
  <c r="G79" i="1" s="1"/>
  <c r="Q80" i="1" l="1"/>
  <c r="T91" i="1"/>
  <c r="Q79" i="1"/>
  <c r="E79" i="1"/>
  <c r="O78" i="1"/>
  <c r="M78" i="1"/>
  <c r="H78" i="1"/>
  <c r="J78" i="1" s="1"/>
  <c r="K78" i="1" s="1"/>
  <c r="D78" i="1"/>
  <c r="E78" i="1" s="1"/>
  <c r="F78" i="1" l="1"/>
  <c r="G78" i="1" s="1"/>
  <c r="Q78" i="1" s="1"/>
  <c r="O77" i="1"/>
  <c r="M77" i="1"/>
  <c r="H77" i="1"/>
  <c r="J77" i="1" s="1"/>
  <c r="K77" i="1" s="1"/>
  <c r="D77" i="1"/>
  <c r="E77" i="1" s="1"/>
  <c r="F77" i="1" l="1"/>
  <c r="G77" i="1" s="1"/>
  <c r="Q77" i="1" s="1"/>
  <c r="O76" i="1"/>
  <c r="M76" i="1"/>
  <c r="H76" i="1"/>
  <c r="J76" i="1" s="1"/>
  <c r="K76" i="1" s="1"/>
  <c r="D76" i="1"/>
  <c r="E76" i="1" s="1"/>
  <c r="O75" i="1"/>
  <c r="M75" i="1"/>
  <c r="H75" i="1"/>
  <c r="J75" i="1" s="1"/>
  <c r="K75" i="1" s="1"/>
  <c r="D75" i="1"/>
  <c r="F75" i="1" s="1"/>
  <c r="G75" i="1" s="1"/>
  <c r="F76" i="1" l="1"/>
  <c r="G76" i="1" s="1"/>
  <c r="Q76" i="1" s="1"/>
  <c r="Q75" i="1"/>
  <c r="E75" i="1"/>
  <c r="O74" i="1"/>
  <c r="M74" i="1"/>
  <c r="H74" i="1"/>
  <c r="J74" i="1" s="1"/>
  <c r="K74" i="1" s="1"/>
  <c r="D74" i="1"/>
  <c r="F74" i="1" s="1"/>
  <c r="G74" i="1" s="1"/>
  <c r="Q74" i="1" l="1"/>
  <c r="E74" i="1"/>
  <c r="D73" i="1"/>
  <c r="F73" i="1" s="1"/>
  <c r="G73" i="1" s="1"/>
  <c r="O73" i="1"/>
  <c r="M73" i="1"/>
  <c r="H73" i="1"/>
  <c r="J73" i="1" s="1"/>
  <c r="K73" i="1" s="1"/>
  <c r="Q73" i="1" l="1"/>
  <c r="E73" i="1"/>
  <c r="O72" i="1"/>
  <c r="M72" i="1"/>
  <c r="H72" i="1"/>
  <c r="J72" i="1" s="1"/>
  <c r="K72" i="1" s="1"/>
  <c r="D72" i="1"/>
  <c r="E72" i="1" s="1"/>
  <c r="F72" i="1" l="1"/>
  <c r="G72" i="1" s="1"/>
  <c r="Q72" i="1" s="1"/>
  <c r="O71" i="1"/>
  <c r="M71" i="1"/>
  <c r="H71" i="1"/>
  <c r="J71" i="1" s="1"/>
  <c r="K71" i="1" s="1"/>
  <c r="D71" i="1"/>
  <c r="E71" i="1" s="1"/>
  <c r="F71" i="1" l="1"/>
  <c r="G71" i="1" s="1"/>
  <c r="Q71" i="1" s="1"/>
  <c r="O70" i="1" l="1"/>
  <c r="M70" i="1"/>
  <c r="H70" i="1"/>
  <c r="J70" i="1" s="1"/>
  <c r="K70" i="1" s="1"/>
  <c r="D70" i="1"/>
  <c r="F70" i="1" s="1"/>
  <c r="G70" i="1" s="1"/>
  <c r="O69" i="1"/>
  <c r="M69" i="1"/>
  <c r="H69" i="1"/>
  <c r="J69" i="1" s="1"/>
  <c r="K69" i="1" s="1"/>
  <c r="D69" i="1"/>
  <c r="E69" i="1" s="1"/>
  <c r="F69" i="1" l="1"/>
  <c r="G69" i="1" s="1"/>
  <c r="Q69" i="1" s="1"/>
  <c r="Q70" i="1"/>
  <c r="E70" i="1"/>
  <c r="O68" i="1"/>
  <c r="M68" i="1"/>
  <c r="H68" i="1"/>
  <c r="D68" i="1"/>
  <c r="J68" i="1" l="1"/>
  <c r="K68" i="1" s="1"/>
  <c r="T79" i="1" s="1"/>
  <c r="S79" i="1"/>
  <c r="E68" i="1"/>
  <c r="R79" i="1"/>
  <c r="F68" i="1"/>
  <c r="G68" i="1" s="1"/>
  <c r="O67" i="1"/>
  <c r="M67" i="1"/>
  <c r="H67" i="1"/>
  <c r="J67" i="1" s="1"/>
  <c r="K67" i="1" s="1"/>
  <c r="D67" i="1"/>
  <c r="F67" i="1" s="1"/>
  <c r="G67" i="1" s="1"/>
  <c r="Q68" i="1" l="1"/>
  <c r="Q67" i="1"/>
  <c r="E67" i="1"/>
  <c r="O66" i="1"/>
  <c r="M66" i="1"/>
  <c r="H66" i="1"/>
  <c r="J66" i="1" s="1"/>
  <c r="K66" i="1" s="1"/>
  <c r="D66" i="1"/>
  <c r="E66" i="1" s="1"/>
  <c r="F66" i="1" l="1"/>
  <c r="G66" i="1" s="1"/>
  <c r="Q66" i="1" s="1"/>
  <c r="O65" i="1"/>
  <c r="M65" i="1"/>
  <c r="H65" i="1"/>
  <c r="J65" i="1" s="1"/>
  <c r="K65" i="1" s="1"/>
  <c r="D65" i="1"/>
  <c r="E65" i="1" s="1"/>
  <c r="F65" i="1" l="1"/>
  <c r="G65" i="1" s="1"/>
  <c r="Q65" i="1" s="1"/>
  <c r="O64" i="1"/>
  <c r="M64" i="1"/>
  <c r="H64" i="1"/>
  <c r="J64" i="1" s="1"/>
  <c r="K64" i="1" s="1"/>
  <c r="D64" i="1"/>
  <c r="E64" i="1" s="1"/>
  <c r="F64" i="1" l="1"/>
  <c r="G64" i="1" s="1"/>
  <c r="Q64" i="1" s="1"/>
  <c r="O63" i="1"/>
  <c r="M63" i="1"/>
  <c r="H63" i="1"/>
  <c r="J63" i="1" s="1"/>
  <c r="K63" i="1" s="1"/>
  <c r="D63" i="1"/>
  <c r="E63" i="1" s="1"/>
  <c r="O62" i="1"/>
  <c r="M62" i="1"/>
  <c r="H62" i="1"/>
  <c r="J62" i="1" s="1"/>
  <c r="K62" i="1" s="1"/>
  <c r="D62" i="1"/>
  <c r="F62" i="1" s="1"/>
  <c r="G62" i="1" s="1"/>
  <c r="Q62" i="1" l="1"/>
  <c r="F63" i="1"/>
  <c r="G63" i="1" s="1"/>
  <c r="Q63" i="1" s="1"/>
  <c r="E62" i="1"/>
  <c r="O61" i="1"/>
  <c r="M61" i="1"/>
  <c r="H61" i="1"/>
  <c r="J61" i="1" s="1"/>
  <c r="K61" i="1" s="1"/>
  <c r="D61" i="1"/>
  <c r="E61" i="1" s="1"/>
  <c r="O60" i="1"/>
  <c r="M60" i="1"/>
  <c r="H60" i="1"/>
  <c r="J60" i="1" s="1"/>
  <c r="K60" i="1" s="1"/>
  <c r="D60" i="1"/>
  <c r="F60" i="1" s="1"/>
  <c r="G60" i="1" s="1"/>
  <c r="Q60" i="1" l="1"/>
  <c r="F61" i="1"/>
  <c r="G61" i="1" s="1"/>
  <c r="Q61" i="1" s="1"/>
  <c r="E60" i="1"/>
  <c r="O59" i="1"/>
  <c r="M59" i="1"/>
  <c r="H59" i="1"/>
  <c r="J59" i="1" s="1"/>
  <c r="K59" i="1" s="1"/>
  <c r="D59" i="1"/>
  <c r="E59" i="1" s="1"/>
  <c r="F59" i="1" l="1"/>
  <c r="G59" i="1" s="1"/>
  <c r="Q59" i="1" s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O58" i="1" l="1"/>
  <c r="H58" i="1"/>
  <c r="J58" i="1" s="1"/>
  <c r="K58" i="1" s="1"/>
  <c r="D58" i="1"/>
  <c r="F58" i="1" s="1"/>
  <c r="G58" i="1" s="1"/>
  <c r="Q58" i="1" l="1"/>
  <c r="E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H57" i="1" l="1"/>
  <c r="J57" i="1" s="1"/>
  <c r="K57" i="1" s="1"/>
  <c r="D57" i="1"/>
  <c r="F57" i="1" s="1"/>
  <c r="G57" i="1" s="1"/>
  <c r="H56" i="1"/>
  <c r="D56" i="1"/>
  <c r="F56" i="1" l="1"/>
  <c r="G56" i="1" s="1"/>
  <c r="R67" i="1"/>
  <c r="J56" i="1"/>
  <c r="K56" i="1" s="1"/>
  <c r="S67" i="1"/>
  <c r="Q57" i="1"/>
  <c r="E56" i="1"/>
  <c r="E57" i="1"/>
  <c r="H55" i="1"/>
  <c r="J55" i="1" s="1"/>
  <c r="K55" i="1" s="1"/>
  <c r="D55" i="1"/>
  <c r="F55" i="1" s="1"/>
  <c r="G55" i="1" s="1"/>
  <c r="Q56" i="1" l="1"/>
  <c r="T67" i="1"/>
  <c r="Q55" i="1"/>
  <c r="E55" i="1"/>
  <c r="H54" i="1"/>
  <c r="J54" i="1" s="1"/>
  <c r="K54" i="1" s="1"/>
  <c r="D54" i="1"/>
  <c r="F54" i="1" s="1"/>
  <c r="G54" i="1" s="1"/>
  <c r="H53" i="1"/>
  <c r="J53" i="1" s="1"/>
  <c r="K53" i="1" s="1"/>
  <c r="D53" i="1"/>
  <c r="F53" i="1" s="1"/>
  <c r="G53" i="1" s="1"/>
  <c r="H52" i="1"/>
  <c r="J52" i="1" s="1"/>
  <c r="K52" i="1" s="1"/>
  <c r="D52" i="1"/>
  <c r="F52" i="1" s="1"/>
  <c r="G52" i="1" s="1"/>
  <c r="H51" i="1"/>
  <c r="J51" i="1" s="1"/>
  <c r="K51" i="1" s="1"/>
  <c r="D51" i="1"/>
  <c r="F51" i="1" s="1"/>
  <c r="G51" i="1" s="1"/>
  <c r="H50" i="1"/>
  <c r="J50" i="1" s="1"/>
  <c r="K50" i="1" s="1"/>
  <c r="D50" i="1"/>
  <c r="F50" i="1" s="1"/>
  <c r="G50" i="1" s="1"/>
  <c r="H49" i="1"/>
  <c r="J49" i="1" s="1"/>
  <c r="K49" i="1" s="1"/>
  <c r="D49" i="1"/>
  <c r="F49" i="1" s="1"/>
  <c r="G49" i="1" s="1"/>
  <c r="H48" i="1"/>
  <c r="J48" i="1" s="1"/>
  <c r="K48" i="1" s="1"/>
  <c r="D48" i="1"/>
  <c r="F48" i="1" s="1"/>
  <c r="G48" i="1" s="1"/>
  <c r="Q54" i="1" l="1"/>
  <c r="Q48" i="1"/>
  <c r="Q50" i="1"/>
  <c r="Q52" i="1"/>
  <c r="Q49" i="1"/>
  <c r="Q51" i="1"/>
  <c r="Q53" i="1"/>
  <c r="E48" i="1"/>
  <c r="E49" i="1"/>
  <c r="E50" i="1"/>
  <c r="E51" i="1"/>
  <c r="E52" i="1"/>
  <c r="E53" i="1"/>
  <c r="E54" i="1"/>
  <c r="H47" i="1"/>
  <c r="J47" i="1" s="1"/>
  <c r="K47" i="1" s="1"/>
  <c r="D47" i="1"/>
  <c r="E47" i="1" s="1"/>
  <c r="H46" i="1"/>
  <c r="J46" i="1" s="1"/>
  <c r="K46" i="1" s="1"/>
  <c r="D46" i="1"/>
  <c r="E46" i="1" s="1"/>
  <c r="F46" i="1" l="1"/>
  <c r="G46" i="1" s="1"/>
  <c r="Q46" i="1" s="1"/>
  <c r="F47" i="1"/>
  <c r="G47" i="1" s="1"/>
  <c r="Q47" i="1" s="1"/>
  <c r="H45" i="1"/>
  <c r="J45" i="1" s="1"/>
  <c r="K45" i="1" s="1"/>
  <c r="D45" i="1"/>
  <c r="F45" i="1" s="1"/>
  <c r="G45" i="1" s="1"/>
  <c r="Q45" i="1" l="1"/>
  <c r="E45" i="1"/>
  <c r="H44" i="1"/>
  <c r="S55" i="1" s="1"/>
  <c r="D44" i="1"/>
  <c r="F44" i="1" l="1"/>
  <c r="G44" i="1" s="1"/>
  <c r="R55" i="1"/>
  <c r="J44" i="1"/>
  <c r="K44" i="1" s="1"/>
  <c r="E44" i="1"/>
  <c r="Q44" i="1" l="1"/>
  <c r="T55" i="1"/>
  <c r="H43" i="1"/>
  <c r="J43" i="1" s="1"/>
  <c r="K43" i="1" s="1"/>
  <c r="D43" i="1"/>
  <c r="E43" i="1" s="1"/>
  <c r="H42" i="1"/>
  <c r="J42" i="1" s="1"/>
  <c r="K42" i="1" s="1"/>
  <c r="D42" i="1"/>
  <c r="E42" i="1" s="1"/>
  <c r="H41" i="1"/>
  <c r="J41" i="1" s="1"/>
  <c r="K41" i="1" s="1"/>
  <c r="D41" i="1"/>
  <c r="E41" i="1" s="1"/>
  <c r="H40" i="1"/>
  <c r="J40" i="1" s="1"/>
  <c r="K40" i="1" s="1"/>
  <c r="D40" i="1"/>
  <c r="E40" i="1" s="1"/>
  <c r="H39" i="1"/>
  <c r="J39" i="1" s="1"/>
  <c r="K39" i="1" s="1"/>
  <c r="D39" i="1"/>
  <c r="E39" i="1" s="1"/>
  <c r="H38" i="1"/>
  <c r="J38" i="1" s="1"/>
  <c r="K38" i="1" s="1"/>
  <c r="D38" i="1"/>
  <c r="E38" i="1" s="1"/>
  <c r="H37" i="1"/>
  <c r="J37" i="1" s="1"/>
  <c r="K37" i="1" s="1"/>
  <c r="H36" i="1"/>
  <c r="J36" i="1" s="1"/>
  <c r="K36" i="1" s="1"/>
  <c r="H35" i="1"/>
  <c r="J35" i="1" s="1"/>
  <c r="K35" i="1" s="1"/>
  <c r="H34" i="1"/>
  <c r="J34" i="1" s="1"/>
  <c r="K34" i="1" s="1"/>
  <c r="H33" i="1"/>
  <c r="J33" i="1" s="1"/>
  <c r="K33" i="1" s="1"/>
  <c r="H32" i="1"/>
  <c r="J32" i="1" l="1"/>
  <c r="K32" i="1" s="1"/>
  <c r="T43" i="1" s="1"/>
  <c r="S43" i="1"/>
  <c r="F41" i="1"/>
  <c r="G41" i="1" s="1"/>
  <c r="Q41" i="1" s="1"/>
  <c r="F40" i="1"/>
  <c r="G40" i="1" s="1"/>
  <c r="Q40" i="1" s="1"/>
  <c r="F39" i="1"/>
  <c r="G39" i="1" s="1"/>
  <c r="Q39" i="1" s="1"/>
  <c r="F43" i="1"/>
  <c r="G43" i="1" s="1"/>
  <c r="Q43" i="1" s="1"/>
  <c r="F38" i="1"/>
  <c r="G38" i="1" s="1"/>
  <c r="Q38" i="1" s="1"/>
  <c r="F42" i="1"/>
  <c r="G42" i="1" s="1"/>
  <c r="Q42" i="1" s="1"/>
  <c r="D37" i="1"/>
  <c r="E37" i="1" s="1"/>
  <c r="D36" i="1"/>
  <c r="F36" i="1" s="1"/>
  <c r="G36" i="1" s="1"/>
  <c r="Q36" i="1" s="1"/>
  <c r="K23" i="3"/>
  <c r="J23" i="3"/>
  <c r="I23" i="3"/>
  <c r="F23" i="3"/>
  <c r="E23" i="3"/>
  <c r="C23" i="3"/>
  <c r="B23" i="3"/>
  <c r="D23" i="3" s="1"/>
  <c r="K21" i="3"/>
  <c r="J21" i="3"/>
  <c r="I21" i="3"/>
  <c r="F21" i="3"/>
  <c r="E21" i="3"/>
  <c r="C21" i="3"/>
  <c r="B21" i="3"/>
  <c r="D21" i="3" s="1"/>
  <c r="K19" i="3"/>
  <c r="J19" i="3"/>
  <c r="I19" i="3"/>
  <c r="F19" i="3"/>
  <c r="E19" i="3"/>
  <c r="C19" i="3"/>
  <c r="B19" i="3"/>
  <c r="D19" i="3" s="1"/>
  <c r="K17" i="3"/>
  <c r="J17" i="3"/>
  <c r="I17" i="3"/>
  <c r="F17" i="3"/>
  <c r="E17" i="3"/>
  <c r="C17" i="3"/>
  <c r="B17" i="3"/>
  <c r="D17" i="3" s="1"/>
  <c r="K15" i="3"/>
  <c r="J15" i="3"/>
  <c r="I15" i="3"/>
  <c r="F15" i="3"/>
  <c r="E15" i="3"/>
  <c r="C15" i="3"/>
  <c r="B15" i="3"/>
  <c r="D15" i="3" s="1"/>
  <c r="K24" i="3"/>
  <c r="J24" i="3"/>
  <c r="I24" i="3"/>
  <c r="F24" i="3"/>
  <c r="E24" i="3"/>
  <c r="C24" i="3"/>
  <c r="B24" i="3"/>
  <c r="D24" i="3" s="1"/>
  <c r="K22" i="3"/>
  <c r="J22" i="3"/>
  <c r="I22" i="3"/>
  <c r="F22" i="3"/>
  <c r="E22" i="3"/>
  <c r="C22" i="3"/>
  <c r="B22" i="3"/>
  <c r="D22" i="3" s="1"/>
  <c r="K20" i="3"/>
  <c r="J20" i="3"/>
  <c r="I20" i="3"/>
  <c r="F20" i="3"/>
  <c r="E20" i="3"/>
  <c r="C20" i="3"/>
  <c r="B20" i="3"/>
  <c r="D20" i="3" s="1"/>
  <c r="K18" i="3"/>
  <c r="J18" i="3"/>
  <c r="I18" i="3"/>
  <c r="F18" i="3"/>
  <c r="E18" i="3"/>
  <c r="C18" i="3"/>
  <c r="B18" i="3"/>
  <c r="D18" i="3" s="1"/>
  <c r="K16" i="3"/>
  <c r="J16" i="3"/>
  <c r="I16" i="3"/>
  <c r="F16" i="3"/>
  <c r="E16" i="3"/>
  <c r="C16" i="3"/>
  <c r="B16" i="3"/>
  <c r="D16" i="3" s="1"/>
  <c r="K14" i="3"/>
  <c r="J14" i="3"/>
  <c r="I14" i="3"/>
  <c r="F14" i="3"/>
  <c r="E14" i="3"/>
  <c r="B14" i="3"/>
  <c r="D14" i="3" s="1"/>
  <c r="C14" i="3"/>
  <c r="D35" i="1"/>
  <c r="F35" i="1" s="1"/>
  <c r="G35" i="1" s="1"/>
  <c r="Q35" i="1" s="1"/>
  <c r="D34" i="1"/>
  <c r="E34" i="1" s="1"/>
  <c r="D33" i="1"/>
  <c r="F33" i="1" s="1"/>
  <c r="G33" i="1" s="1"/>
  <c r="Q33" i="1" s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J12" i="1"/>
  <c r="K12" i="1" s="1"/>
  <c r="I12" i="1"/>
  <c r="J11" i="1"/>
  <c r="K11" i="1" s="1"/>
  <c r="I11" i="1"/>
  <c r="J10" i="1"/>
  <c r="K10" i="1" s="1"/>
  <c r="I10" i="1"/>
  <c r="J9" i="1"/>
  <c r="K9" i="1" s="1"/>
  <c r="I9" i="1"/>
  <c r="J8" i="1"/>
  <c r="K8" i="1" s="1"/>
  <c r="T19" i="1" s="1"/>
  <c r="I8" i="1"/>
  <c r="J20" i="1"/>
  <c r="K20" i="1" s="1"/>
  <c r="I20" i="1"/>
  <c r="T31" i="1" l="1"/>
  <c r="G14" i="3"/>
  <c r="H14" i="3" s="1"/>
  <c r="L19" i="3"/>
  <c r="L23" i="3"/>
  <c r="M23" i="3" s="1"/>
  <c r="L21" i="3"/>
  <c r="M21" i="3" s="1"/>
  <c r="E36" i="1"/>
  <c r="F37" i="1"/>
  <c r="G37" i="1" s="1"/>
  <c r="Q37" i="1" s="1"/>
  <c r="G23" i="3"/>
  <c r="H23" i="3" s="1"/>
  <c r="G21" i="3"/>
  <c r="H21" i="3" s="1"/>
  <c r="M19" i="3"/>
  <c r="G19" i="3"/>
  <c r="H19" i="3" s="1"/>
  <c r="G17" i="3"/>
  <c r="H17" i="3" s="1"/>
  <c r="L17" i="3"/>
  <c r="M17" i="3" s="1"/>
  <c r="G15" i="3"/>
  <c r="H15" i="3" s="1"/>
  <c r="L15" i="3"/>
  <c r="M15" i="3" s="1"/>
  <c r="G18" i="3"/>
  <c r="H18" i="3" s="1"/>
  <c r="L18" i="3"/>
  <c r="M18" i="3" s="1"/>
  <c r="G22" i="3"/>
  <c r="H22" i="3" s="1"/>
  <c r="L22" i="3"/>
  <c r="M22" i="3" s="1"/>
  <c r="G20" i="3"/>
  <c r="H20" i="3" s="1"/>
  <c r="L20" i="3"/>
  <c r="M20" i="3" s="1"/>
  <c r="G24" i="3"/>
  <c r="H24" i="3" s="1"/>
  <c r="L24" i="3"/>
  <c r="M24" i="3" s="1"/>
  <c r="L14" i="3"/>
  <c r="M14" i="3" s="1"/>
  <c r="G16" i="3"/>
  <c r="H16" i="3" s="1"/>
  <c r="L16" i="3"/>
  <c r="M16" i="3" s="1"/>
  <c r="F34" i="1"/>
  <c r="G34" i="1" s="1"/>
  <c r="Q34" i="1" s="1"/>
  <c r="E33" i="1"/>
  <c r="E35" i="1"/>
  <c r="D32" i="1"/>
  <c r="F32" i="1" l="1"/>
  <c r="G32" i="1" s="1"/>
  <c r="Q32" i="1" s="1"/>
  <c r="U43" i="1" s="1"/>
  <c r="R43" i="1"/>
  <c r="E32" i="1"/>
  <c r="D31" i="1"/>
  <c r="E31" i="1" s="1"/>
  <c r="D30" i="1"/>
  <c r="F30" i="1" s="1"/>
  <c r="G30" i="1" s="1"/>
  <c r="Q30" i="1" s="1"/>
  <c r="D29" i="1"/>
  <c r="F29" i="1" s="1"/>
  <c r="G29" i="1" s="1"/>
  <c r="Q29" i="1" s="1"/>
  <c r="D28" i="1"/>
  <c r="E28" i="1" s="1"/>
  <c r="D27" i="1"/>
  <c r="E27" i="1" s="1"/>
  <c r="D26" i="1"/>
  <c r="F26" i="1" s="1"/>
  <c r="G26" i="1" s="1"/>
  <c r="Q26" i="1" s="1"/>
  <c r="D25" i="1"/>
  <c r="F25" i="1" s="1"/>
  <c r="G25" i="1" s="1"/>
  <c r="Q25" i="1" s="1"/>
  <c r="D24" i="1"/>
  <c r="E24" i="1" s="1"/>
  <c r="D23" i="1"/>
  <c r="E23" i="1" s="1"/>
  <c r="D22" i="1"/>
  <c r="F22" i="1" s="1"/>
  <c r="G22" i="1" s="1"/>
  <c r="Q22" i="1" s="1"/>
  <c r="D21" i="1"/>
  <c r="F21" i="1" s="1"/>
  <c r="G21" i="1" s="1"/>
  <c r="Q21" i="1" s="1"/>
  <c r="D20" i="1"/>
  <c r="D18" i="1"/>
  <c r="E18" i="1" s="1"/>
  <c r="D17" i="1"/>
  <c r="F17" i="1" s="1"/>
  <c r="G17" i="1" s="1"/>
  <c r="Q17" i="1" s="1"/>
  <c r="D16" i="1"/>
  <c r="F16" i="1" s="1"/>
  <c r="G16" i="1" s="1"/>
  <c r="Q16" i="1" s="1"/>
  <c r="D15" i="1"/>
  <c r="E15" i="1" s="1"/>
  <c r="D14" i="1"/>
  <c r="E14" i="1" s="1"/>
  <c r="D13" i="1"/>
  <c r="F13" i="1" s="1"/>
  <c r="G13" i="1" s="1"/>
  <c r="Q13" i="1" s="1"/>
  <c r="D12" i="1"/>
  <c r="F12" i="1" s="1"/>
  <c r="G12" i="1" s="1"/>
  <c r="Q12" i="1" s="1"/>
  <c r="D11" i="1"/>
  <c r="E11" i="1" s="1"/>
  <c r="D10" i="1"/>
  <c r="E10" i="1" s="1"/>
  <c r="D9" i="1"/>
  <c r="F9" i="1" s="1"/>
  <c r="G9" i="1" s="1"/>
  <c r="Q9" i="1" s="1"/>
  <c r="D8" i="1"/>
  <c r="D19" i="1"/>
  <c r="F19" i="1" s="1"/>
  <c r="G19" i="1" s="1"/>
  <c r="Q19" i="1" s="1"/>
  <c r="E20" i="1" l="1"/>
  <c r="R31" i="1"/>
  <c r="F8" i="1"/>
  <c r="G8" i="1" s="1"/>
  <c r="Q8" i="1" s="1"/>
  <c r="R19" i="1"/>
  <c r="E19" i="1"/>
  <c r="F20" i="1"/>
  <c r="G20" i="1" s="1"/>
  <c r="Q20" i="1" s="1"/>
  <c r="E22" i="1"/>
  <c r="F24" i="1"/>
  <c r="G24" i="1" s="1"/>
  <c r="Q24" i="1" s="1"/>
  <c r="E26" i="1"/>
  <c r="F28" i="1"/>
  <c r="G28" i="1" s="1"/>
  <c r="Q28" i="1" s="1"/>
  <c r="E30" i="1"/>
  <c r="E9" i="1"/>
  <c r="F11" i="1"/>
  <c r="G11" i="1" s="1"/>
  <c r="Q11" i="1" s="1"/>
  <c r="E13" i="1"/>
  <c r="F15" i="1"/>
  <c r="G15" i="1" s="1"/>
  <c r="Q15" i="1" s="1"/>
  <c r="E17" i="1"/>
  <c r="E8" i="1"/>
  <c r="F10" i="1"/>
  <c r="G10" i="1" s="1"/>
  <c r="Q10" i="1" s="1"/>
  <c r="E12" i="1"/>
  <c r="F14" i="1"/>
  <c r="G14" i="1" s="1"/>
  <c r="Q14" i="1" s="1"/>
  <c r="E16" i="1"/>
  <c r="F18" i="1"/>
  <c r="G18" i="1" s="1"/>
  <c r="Q18" i="1" s="1"/>
  <c r="E21" i="1"/>
  <c r="F23" i="1"/>
  <c r="G23" i="1" s="1"/>
  <c r="Q23" i="1" s="1"/>
  <c r="E25" i="1"/>
  <c r="F27" i="1"/>
  <c r="G27" i="1" s="1"/>
  <c r="Q27" i="1" s="1"/>
  <c r="E29" i="1"/>
  <c r="F31" i="1"/>
  <c r="G31" i="1" s="1"/>
  <c r="Q31" i="1" s="1"/>
  <c r="V43" i="1" l="1"/>
  <c r="V31" i="1"/>
  <c r="U31" i="1"/>
  <c r="U19" i="1"/>
</calcChain>
</file>

<file path=xl/sharedStrings.xml><?xml version="1.0" encoding="utf-8"?>
<sst xmlns="http://schemas.openxmlformats.org/spreadsheetml/2006/main" count="259" uniqueCount="226">
  <si>
    <t xml:space="preserve">Ontario Petroleum Institute </t>
  </si>
  <si>
    <t>Natural Gas price Comparison</t>
  </si>
  <si>
    <t>Mo/Yr</t>
  </si>
  <si>
    <t>($/GJ)</t>
  </si>
  <si>
    <t>Bal, Load</t>
  </si>
  <si>
    <t>($/e3m3)</t>
  </si>
  <si>
    <t>MJ/m3</t>
  </si>
  <si>
    <t>ALPH =</t>
  </si>
  <si>
    <t>1 Mcf =</t>
  </si>
  <si>
    <t>e3m3</t>
  </si>
  <si>
    <t>1 MMBtu =</t>
  </si>
  <si>
    <t>GJ</t>
  </si>
  <si>
    <t>Producer Price</t>
  </si>
  <si>
    <t>($Cdn/MMBtu)</t>
  </si>
  <si>
    <t>($Cdn/Mcf)</t>
  </si>
  <si>
    <t>Average</t>
  </si>
  <si>
    <t>Jan,12</t>
  </si>
  <si>
    <t>Feb,12</t>
  </si>
  <si>
    <t>Mar,12</t>
  </si>
  <si>
    <t>Apr,12</t>
  </si>
  <si>
    <t>May,12</t>
  </si>
  <si>
    <t>Jun,12</t>
  </si>
  <si>
    <t>Jul,12</t>
  </si>
  <si>
    <t>Aug,12</t>
  </si>
  <si>
    <t>Sep,12</t>
  </si>
  <si>
    <t>Oct,12</t>
  </si>
  <si>
    <t>Nov,12</t>
  </si>
  <si>
    <t>Dec,12</t>
  </si>
  <si>
    <t>Jan,13</t>
  </si>
  <si>
    <t>Feb,13</t>
  </si>
  <si>
    <t>Mar,13</t>
  </si>
  <si>
    <t>Apr,13</t>
  </si>
  <si>
    <t>May,13</t>
  </si>
  <si>
    <t>Jun,13</t>
  </si>
  <si>
    <t>Jul,13</t>
  </si>
  <si>
    <t>Aug,13</t>
  </si>
  <si>
    <t>Sep,13</t>
  </si>
  <si>
    <t>Oct,13</t>
  </si>
  <si>
    <t>Nov,13</t>
  </si>
  <si>
    <t>Dec,13</t>
  </si>
  <si>
    <t>Jan,14</t>
  </si>
  <si>
    <t>Feb,14</t>
  </si>
  <si>
    <t>Mar,14</t>
  </si>
  <si>
    <t>Apr,14</t>
  </si>
  <si>
    <t>Annual</t>
  </si>
  <si>
    <t>Cum</t>
  </si>
  <si>
    <t>Ave since 2012</t>
  </si>
  <si>
    <t>Comments</t>
  </si>
  <si>
    <t>M13 versus sales to Union comparison</t>
  </si>
  <si>
    <t>Volume</t>
  </si>
  <si>
    <t>Average Daily</t>
  </si>
  <si>
    <t>(Mcfd)</t>
  </si>
  <si>
    <t>(GJ/D)</t>
  </si>
  <si>
    <t>Monthly Equivalent</t>
  </si>
  <si>
    <t>(Mcf)</t>
  </si>
  <si>
    <t>(GJ)</t>
  </si>
  <si>
    <t>Union charges</t>
  </si>
  <si>
    <t>Meter St</t>
  </si>
  <si>
    <t>Load Bal</t>
  </si>
  <si>
    <t>($/mo)</t>
  </si>
  <si>
    <t>Total</t>
  </si>
  <si>
    <t>($/Mcf)</t>
  </si>
  <si>
    <t>M13 charges</t>
  </si>
  <si>
    <t>FDVD</t>
  </si>
  <si>
    <t>($/GJ/D)</t>
  </si>
  <si>
    <t>Assumptions/Conversion Factors:</t>
  </si>
  <si>
    <t>GJ/E3m3</t>
  </si>
  <si>
    <t>Union sales station fee =</t>
  </si>
  <si>
    <t>M13 station fee =</t>
  </si>
  <si>
    <t>Union sales load balancing fee =</t>
  </si>
  <si>
    <t>M13 transmission fee =</t>
  </si>
  <si>
    <t>M13 name change fee =</t>
  </si>
  <si>
    <t>M13 FDVD fee =</t>
  </si>
  <si>
    <t>Assumed FDVD vs prod</t>
  </si>
  <si>
    <t>/mo</t>
  </si>
  <si>
    <t>/GJ</t>
  </si>
  <si>
    <t>of Ave daily vol</t>
  </si>
  <si>
    <t>Trans-LB</t>
  </si>
  <si>
    <t>M13 Producer/Dawn Spot</t>
  </si>
  <si>
    <t>May,14</t>
  </si>
  <si>
    <t>Jun,14</t>
  </si>
  <si>
    <t>Dawn Spot Price from Sproule</t>
  </si>
  <si>
    <t>Jul,14</t>
  </si>
  <si>
    <t>Aug,14</t>
  </si>
  <si>
    <t>Sep,14</t>
  </si>
  <si>
    <t>Oct,14</t>
  </si>
  <si>
    <t>Nov,14</t>
  </si>
  <si>
    <t>Dec,14</t>
  </si>
  <si>
    <t>Jan,15</t>
  </si>
  <si>
    <t>Feb,15</t>
  </si>
  <si>
    <t>Mar,15</t>
  </si>
  <si>
    <t>Apr,15</t>
  </si>
  <si>
    <t>May,15</t>
  </si>
  <si>
    <t>Jun,15</t>
  </si>
  <si>
    <t>Jul,15</t>
  </si>
  <si>
    <t>Aug,15</t>
  </si>
  <si>
    <t>Sep,15</t>
  </si>
  <si>
    <t>Oct,15</t>
  </si>
  <si>
    <t>Nov,15</t>
  </si>
  <si>
    <t>Dec,15</t>
  </si>
  <si>
    <t>Jan,16</t>
  </si>
  <si>
    <t>Feb,16</t>
  </si>
  <si>
    <t>($US/MMbtu)</t>
  </si>
  <si>
    <t>Rate</t>
  </si>
  <si>
    <t>($US/$Cdn)</t>
  </si>
  <si>
    <t>Mar,16</t>
  </si>
  <si>
    <t>AECO 30 Day Spot</t>
  </si>
  <si>
    <t>Apr,16</t>
  </si>
  <si>
    <t>May,16</t>
  </si>
  <si>
    <t>Jun,16</t>
  </si>
  <si>
    <t>Jul,16</t>
  </si>
  <si>
    <t>Aug,16</t>
  </si>
  <si>
    <t>Sep,16</t>
  </si>
  <si>
    <t>Diff</t>
  </si>
  <si>
    <t xml:space="preserve">   NYMEX Gas Cl</t>
  </si>
  <si>
    <t>Exch</t>
  </si>
  <si>
    <t>Oct,16</t>
  </si>
  <si>
    <t>Nov,16</t>
  </si>
  <si>
    <t>Ngr/Dwn</t>
  </si>
  <si>
    <t>Dec, 16</t>
  </si>
  <si>
    <t>Jan, 17</t>
  </si>
  <si>
    <t>Feb, 17</t>
  </si>
  <si>
    <t>Mar, 17</t>
  </si>
  <si>
    <t>Apr, 17</t>
  </si>
  <si>
    <t>May, 17</t>
  </si>
  <si>
    <t>Jun, 17</t>
  </si>
  <si>
    <t>Jul, 17</t>
  </si>
  <si>
    <t>Aug, 17</t>
  </si>
  <si>
    <t>Sep, 17</t>
  </si>
  <si>
    <t>Oct, 17</t>
  </si>
  <si>
    <t>Nov, 17</t>
  </si>
  <si>
    <t>Dec, 17</t>
  </si>
  <si>
    <t>Jan, 18</t>
  </si>
  <si>
    <t>Feb, 18</t>
  </si>
  <si>
    <t>Mar, 18</t>
  </si>
  <si>
    <t>Apr, 18</t>
  </si>
  <si>
    <t>May, 18</t>
  </si>
  <si>
    <t>Jun, 18</t>
  </si>
  <si>
    <t>Jul, 18</t>
  </si>
  <si>
    <t>Aug, 18</t>
  </si>
  <si>
    <t>Sep, 18</t>
  </si>
  <si>
    <t>Oct, 18</t>
  </si>
  <si>
    <t>Nov, 18</t>
  </si>
  <si>
    <t>Dec, 18</t>
  </si>
  <si>
    <t>Jan, 19</t>
  </si>
  <si>
    <t>Feb, 19</t>
  </si>
  <si>
    <t>Mar, 19</t>
  </si>
  <si>
    <t>Apr, 19</t>
  </si>
  <si>
    <t>May, 19</t>
  </si>
  <si>
    <t>Jun, 19</t>
  </si>
  <si>
    <t>Jul, 19</t>
  </si>
  <si>
    <t>Aug, 19</t>
  </si>
  <si>
    <t>Sep, 19</t>
  </si>
  <si>
    <t>Oct, 19</t>
  </si>
  <si>
    <t>Nov, 19</t>
  </si>
  <si>
    <t>Dec, 19</t>
  </si>
  <si>
    <t>Jan, 20</t>
  </si>
  <si>
    <t>Feb, 20</t>
  </si>
  <si>
    <t>Mar, 20</t>
  </si>
  <si>
    <t>Apr, 20</t>
  </si>
  <si>
    <t>May, 20</t>
  </si>
  <si>
    <t>Enbridge Gas calc's</t>
  </si>
  <si>
    <t>Enbridge Gas Ont Prod'r Pr vs a typ M13 Prod'r</t>
  </si>
  <si>
    <t>M13-EG</t>
  </si>
  <si>
    <t>Jun, 20</t>
  </si>
  <si>
    <t>Jul, 20</t>
  </si>
  <si>
    <t>Ann Ave</t>
  </si>
  <si>
    <t>GPA pr</t>
  </si>
  <si>
    <t>M13 pr</t>
  </si>
  <si>
    <t>$/GJ</t>
  </si>
  <si>
    <t>Aug, 20</t>
  </si>
  <si>
    <t>Month-Yr</t>
  </si>
  <si>
    <r>
      <t>Dawn Spot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</si>
  <si>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EGI GPA</t>
    </r>
    <r>
      <rPr>
        <vertAlign val="superscript"/>
        <sz val="11"/>
        <color theme="1"/>
        <rFont val="Calibri"/>
        <family val="2"/>
        <scheme val="minor"/>
      </rPr>
      <t>1</t>
    </r>
  </si>
  <si>
    <t>Note 1: Price after load balancing fee</t>
  </si>
  <si>
    <t>Note 2: From Sproule Price Forecast</t>
  </si>
  <si>
    <t>Difference</t>
  </si>
  <si>
    <t>Average Differential: Feb/19 to Jun/20</t>
  </si>
  <si>
    <t>Average Differential: Jul/20 to Aug/20</t>
  </si>
  <si>
    <t>EGI GPA to Dawn Spot Gas Price Comparison</t>
  </si>
  <si>
    <t>Sep, 20</t>
  </si>
  <si>
    <t>Oct, 20</t>
  </si>
  <si>
    <t>Nov, 20</t>
  </si>
  <si>
    <t>Dec, 20</t>
  </si>
  <si>
    <t>Jan, 21</t>
  </si>
  <si>
    <t>Feb, 21</t>
  </si>
  <si>
    <t>Apr, 21</t>
  </si>
  <si>
    <t>Mar, 21</t>
  </si>
  <si>
    <t>May, 21</t>
  </si>
  <si>
    <t>Jun, 21</t>
  </si>
  <si>
    <t>Jul, 21</t>
  </si>
  <si>
    <t>Aug, 21</t>
  </si>
  <si>
    <t>Sep, 21</t>
  </si>
  <si>
    <t>Oct, 21</t>
  </si>
  <si>
    <t>Nov, 21</t>
  </si>
  <si>
    <t>Dec, 21</t>
  </si>
  <si>
    <t>Jan, 22</t>
  </si>
  <si>
    <t>Feb, 22</t>
  </si>
  <si>
    <t>Mar, 22</t>
  </si>
  <si>
    <t>Apr, 22</t>
  </si>
  <si>
    <t>May, 22</t>
  </si>
  <si>
    <t>Jun, 22</t>
  </si>
  <si>
    <t>Jul, 22</t>
  </si>
  <si>
    <t>Aug, 22</t>
  </si>
  <si>
    <t>Sep, 22</t>
  </si>
  <si>
    <t>Oct, 22</t>
  </si>
  <si>
    <t>Nov, 22</t>
  </si>
  <si>
    <t>Dec, 22</t>
  </si>
  <si>
    <t>Jan, 23</t>
  </si>
  <si>
    <t>$/Mcf</t>
  </si>
  <si>
    <t>Feb, 23</t>
  </si>
  <si>
    <t>Mar, 23</t>
  </si>
  <si>
    <t>Apr, 23</t>
  </si>
  <si>
    <t>May, 23</t>
  </si>
  <si>
    <t>Jun, 23</t>
  </si>
  <si>
    <t>Jul, 23</t>
  </si>
  <si>
    <t>Aug, 23</t>
  </si>
  <si>
    <t>Sep, 23</t>
  </si>
  <si>
    <t>Oct, 23</t>
  </si>
  <si>
    <t>Nov, 23</t>
  </si>
  <si>
    <t>Dec, 23</t>
  </si>
  <si>
    <t>Jan, 24</t>
  </si>
  <si>
    <t>Feb, 24</t>
  </si>
  <si>
    <t>Mar, 24</t>
  </si>
  <si>
    <t>Apr, 24</t>
  </si>
  <si>
    <t>May,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</si>
</sst>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1009]d\-mmm\-yy;@"/>
    <numFmt numFmtId="168" formatCode="&quot;$&quot;#,##0.00"/>
    <numFmt numFmtId="169" formatCode="&quot;$&quot;#,##0.000"/>
    <numFmt numFmtId="170" formatCode="_-* #,##0.0_-;\-* #,##0.0_-;_-* &quot;-&quot;??_-;_-@_-"/>
    <numFmt numFmtId="171" formatCode="_-* #,##0_-;\-* #,##0_-;_-* &quot;-&quot;??_-;_-@_-"/>
    <numFmt numFmtId="172" formatCode="0.0%"/>
    <numFmt numFmtId="173" formatCode="&quot;$&quot;#,##0.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Geneva"/>
      <family val="2"/>
    </font>
    <font>
      <sz val="10"/>
      <name val="Geneva"/>
      <family val="2"/>
    </font>
    <font>
      <sz val="10"/>
      <name val="MS Sans Serif"/>
      <family val="2"/>
    </font>
    <font>
      <sz val="6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name val="Arial"/>
      <family val="2"/>
    </font>
    <font>
      <b/>
      <sz val="12"/>
      <name val="Arial"/>
      <family val="2"/>
    </font>
    <font>
      <b/>
      <sz val="7"/>
      <name val="Times"/>
      <family val="1"/>
    </font>
    <font>
      <sz val="12"/>
      <name val="Helv"/>
    </font>
    <font>
      <sz val="10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u/>
      <sz val="7.2"/>
      <color indexed="12"/>
      <name val="Arial MT"/>
    </font>
    <font>
      <sz val="12"/>
      <name val="Arial MT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0"/>
      </top>
      <bottom/>
      <diagonal/>
    </border>
  </borders>
  <cellStyleXfs count="52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0" applyNumberFormat="0" applyAlignment="0" applyProtection="0"/>
    <xf numFmtId="0" fontId="15" fillId="6" borderId="11" applyNumberFormat="0" applyAlignment="0" applyProtection="0"/>
    <xf numFmtId="0" fontId="16" fillId="6" borderId="10" applyNumberFormat="0" applyAlignment="0" applyProtection="0"/>
    <xf numFmtId="0" fontId="17" fillId="0" borderId="12" applyNumberFormat="0" applyFill="0" applyAlignment="0" applyProtection="0"/>
    <xf numFmtId="0" fontId="18" fillId="7" borderId="13" applyNumberFormat="0" applyAlignment="0" applyProtection="0"/>
    <xf numFmtId="0" fontId="19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43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4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6" fillId="0" borderId="0" applyAlignment="0">
      <alignment vertical="top" wrapText="1"/>
      <protection locked="0"/>
    </xf>
    <xf numFmtId="0" fontId="3" fillId="0" borderId="16" applyNumberFormat="0" applyFont="0" applyBorder="0" applyAlignment="0" applyProtection="0"/>
    <xf numFmtId="0" fontId="26" fillId="0" borderId="0" applyAlignment="0">
      <alignment vertical="top" wrapText="1"/>
      <protection locked="0"/>
    </xf>
    <xf numFmtId="0" fontId="1" fillId="0" borderId="0"/>
    <xf numFmtId="0" fontId="1" fillId="0" borderId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" fillId="8" borderId="14" applyNumberFormat="0" applyFont="0" applyAlignment="0" applyProtection="0"/>
    <xf numFmtId="0" fontId="21" fillId="0" borderId="15" applyNumberFormat="0" applyFill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 applyAlignment="0">
      <alignment vertical="top" wrapText="1"/>
      <protection locked="0"/>
    </xf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2" fillId="3" borderId="0" applyNumberFormat="0" applyBorder="0" applyAlignment="0" applyProtection="0"/>
    <xf numFmtId="0" fontId="16" fillId="6" borderId="10" applyNumberFormat="0" applyAlignment="0" applyProtection="0"/>
    <xf numFmtId="0" fontId="18" fillId="7" borderId="13" applyNumberFormat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4" fillId="5" borderId="10" applyNumberFormat="0" applyAlignment="0" applyProtection="0"/>
    <xf numFmtId="0" fontId="17" fillId="0" borderId="12" applyNumberFormat="0" applyFill="0" applyAlignment="0" applyProtection="0"/>
    <xf numFmtId="0" fontId="13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15" fillId="6" borderId="11" applyNumberFormat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5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5" fillId="0" borderId="0"/>
    <xf numFmtId="43" fontId="3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67" fontId="0" fillId="0" borderId="1" xfId="0" applyNumberFormat="1" applyBorder="1"/>
    <xf numFmtId="168" fontId="0" fillId="0" borderId="1" xfId="0" applyNumberFormat="1" applyBorder="1"/>
    <xf numFmtId="169" fontId="0" fillId="0" borderId="1" xfId="0" applyNumberFormat="1" applyBorder="1"/>
    <xf numFmtId="169" fontId="0" fillId="0" borderId="1" xfId="1" applyNumberFormat="1" applyFont="1" applyBorder="1"/>
    <xf numFmtId="169" fontId="0" fillId="0" borderId="0" xfId="0" applyNumberFormat="1"/>
    <xf numFmtId="0" fontId="2" fillId="0" borderId="6" xfId="0" applyFont="1" applyBorder="1" applyAlignment="1">
      <alignment horizontal="center"/>
    </xf>
    <xf numFmtId="170" fontId="0" fillId="0" borderId="0" xfId="2" applyNumberFormat="1" applyFont="1"/>
    <xf numFmtId="171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quotePrefix="1"/>
    <xf numFmtId="168" fontId="0" fillId="0" borderId="0" xfId="1" applyNumberFormat="1" applyFont="1"/>
    <xf numFmtId="168" fontId="0" fillId="0" borderId="0" xfId="0" applyNumberFormat="1"/>
    <xf numFmtId="172" fontId="0" fillId="0" borderId="0" xfId="3" applyNumberFormat="1" applyFont="1"/>
    <xf numFmtId="173" fontId="0" fillId="0" borderId="0" xfId="0" applyNumberForma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0" fillId="0" borderId="0" xfId="0" applyNumberFormat="1"/>
    <xf numFmtId="169" fontId="0" fillId="0" borderId="0" xfId="0" applyNumberFormat="1" applyAlignment="1">
      <alignment horizontal="center"/>
    </xf>
    <xf numFmtId="17" fontId="0" fillId="0" borderId="1" xfId="0" applyNumberFormat="1" applyBorder="1"/>
    <xf numFmtId="16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523">
    <cellStyle name="20% - Accent1" xfId="30" builtinId="30" customBuiltin="1"/>
    <cellStyle name="20% - Accent1 10" xfId="276" xr:uid="{00000000-0005-0000-0000-000001000000}"/>
    <cellStyle name="20% - Accent1 2" xfId="73" xr:uid="{00000000-0005-0000-0000-000002000000}"/>
    <cellStyle name="20% - Accent1 2 2" xfId="177" xr:uid="{00000000-0005-0000-0000-000003000000}"/>
    <cellStyle name="20% - Accent1 3" xfId="87" xr:uid="{00000000-0005-0000-0000-000004000000}"/>
    <cellStyle name="20% - Accent1 3 2" xfId="191" xr:uid="{00000000-0005-0000-0000-000005000000}"/>
    <cellStyle name="20% - Accent1 4" xfId="101" xr:uid="{00000000-0005-0000-0000-000006000000}"/>
    <cellStyle name="20% - Accent1 4 2" xfId="205" xr:uid="{00000000-0005-0000-0000-000007000000}"/>
    <cellStyle name="20% - Accent1 5" xfId="115" xr:uid="{00000000-0005-0000-0000-000008000000}"/>
    <cellStyle name="20% - Accent1 5 2" xfId="219" xr:uid="{00000000-0005-0000-0000-000009000000}"/>
    <cellStyle name="20% - Accent1 6" xfId="129" xr:uid="{00000000-0005-0000-0000-00000A000000}"/>
    <cellStyle name="20% - Accent1 6 2" xfId="233" xr:uid="{00000000-0005-0000-0000-00000B000000}"/>
    <cellStyle name="20% - Accent1 7" xfId="143" xr:uid="{00000000-0005-0000-0000-00000C000000}"/>
    <cellStyle name="20% - Accent1 7 2" xfId="247" xr:uid="{00000000-0005-0000-0000-00000D000000}"/>
    <cellStyle name="20% - Accent1 8" xfId="159" xr:uid="{00000000-0005-0000-0000-00000E000000}"/>
    <cellStyle name="20% - Accent1 9" xfId="262" xr:uid="{00000000-0005-0000-0000-00000F000000}"/>
    <cellStyle name="20% - Accent2" xfId="34" builtinId="34" customBuiltin="1"/>
    <cellStyle name="20% - Accent2 10" xfId="278" xr:uid="{00000000-0005-0000-0000-000011000000}"/>
    <cellStyle name="20% - Accent2 2" xfId="75" xr:uid="{00000000-0005-0000-0000-000012000000}"/>
    <cellStyle name="20% - Accent2 2 2" xfId="179" xr:uid="{00000000-0005-0000-0000-000013000000}"/>
    <cellStyle name="20% - Accent2 3" xfId="89" xr:uid="{00000000-0005-0000-0000-000014000000}"/>
    <cellStyle name="20% - Accent2 3 2" xfId="193" xr:uid="{00000000-0005-0000-0000-000015000000}"/>
    <cellStyle name="20% - Accent2 4" xfId="103" xr:uid="{00000000-0005-0000-0000-000016000000}"/>
    <cellStyle name="20% - Accent2 4 2" xfId="207" xr:uid="{00000000-0005-0000-0000-000017000000}"/>
    <cellStyle name="20% - Accent2 5" xfId="117" xr:uid="{00000000-0005-0000-0000-000018000000}"/>
    <cellStyle name="20% - Accent2 5 2" xfId="221" xr:uid="{00000000-0005-0000-0000-000019000000}"/>
    <cellStyle name="20% - Accent2 6" xfId="131" xr:uid="{00000000-0005-0000-0000-00001A000000}"/>
    <cellStyle name="20% - Accent2 6 2" xfId="235" xr:uid="{00000000-0005-0000-0000-00001B000000}"/>
    <cellStyle name="20% - Accent2 7" xfId="145" xr:uid="{00000000-0005-0000-0000-00001C000000}"/>
    <cellStyle name="20% - Accent2 7 2" xfId="249" xr:uid="{00000000-0005-0000-0000-00001D000000}"/>
    <cellStyle name="20% - Accent2 8" xfId="161" xr:uid="{00000000-0005-0000-0000-00001E000000}"/>
    <cellStyle name="20% - Accent2 9" xfId="264" xr:uid="{00000000-0005-0000-0000-00001F000000}"/>
    <cellStyle name="20% - Accent3" xfId="38" builtinId="38" customBuiltin="1"/>
    <cellStyle name="20% - Accent3 10" xfId="280" xr:uid="{00000000-0005-0000-0000-000021000000}"/>
    <cellStyle name="20% - Accent3 2" xfId="77" xr:uid="{00000000-0005-0000-0000-000022000000}"/>
    <cellStyle name="20% - Accent3 2 2" xfId="181" xr:uid="{00000000-0005-0000-0000-000023000000}"/>
    <cellStyle name="20% - Accent3 3" xfId="91" xr:uid="{00000000-0005-0000-0000-000024000000}"/>
    <cellStyle name="20% - Accent3 3 2" xfId="195" xr:uid="{00000000-0005-0000-0000-000025000000}"/>
    <cellStyle name="20% - Accent3 4" xfId="105" xr:uid="{00000000-0005-0000-0000-000026000000}"/>
    <cellStyle name="20% - Accent3 4 2" xfId="209" xr:uid="{00000000-0005-0000-0000-000027000000}"/>
    <cellStyle name="20% - Accent3 5" xfId="119" xr:uid="{00000000-0005-0000-0000-000028000000}"/>
    <cellStyle name="20% - Accent3 5 2" xfId="223" xr:uid="{00000000-0005-0000-0000-000029000000}"/>
    <cellStyle name="20% - Accent3 6" xfId="133" xr:uid="{00000000-0005-0000-0000-00002A000000}"/>
    <cellStyle name="20% - Accent3 6 2" xfId="237" xr:uid="{00000000-0005-0000-0000-00002B000000}"/>
    <cellStyle name="20% - Accent3 7" xfId="147" xr:uid="{00000000-0005-0000-0000-00002C000000}"/>
    <cellStyle name="20% - Accent3 7 2" xfId="251" xr:uid="{00000000-0005-0000-0000-00002D000000}"/>
    <cellStyle name="20% - Accent3 8" xfId="164" xr:uid="{00000000-0005-0000-0000-00002E000000}"/>
    <cellStyle name="20% - Accent3 9" xfId="266" xr:uid="{00000000-0005-0000-0000-00002F000000}"/>
    <cellStyle name="20% - Accent4" xfId="42" builtinId="42" customBuiltin="1"/>
    <cellStyle name="20% - Accent4 10" xfId="282" xr:uid="{00000000-0005-0000-0000-000031000000}"/>
    <cellStyle name="20% - Accent4 2" xfId="79" xr:uid="{00000000-0005-0000-0000-000032000000}"/>
    <cellStyle name="20% - Accent4 2 2" xfId="183" xr:uid="{00000000-0005-0000-0000-000033000000}"/>
    <cellStyle name="20% - Accent4 3" xfId="93" xr:uid="{00000000-0005-0000-0000-000034000000}"/>
    <cellStyle name="20% - Accent4 3 2" xfId="197" xr:uid="{00000000-0005-0000-0000-000035000000}"/>
    <cellStyle name="20% - Accent4 4" xfId="107" xr:uid="{00000000-0005-0000-0000-000036000000}"/>
    <cellStyle name="20% - Accent4 4 2" xfId="211" xr:uid="{00000000-0005-0000-0000-000037000000}"/>
    <cellStyle name="20% - Accent4 5" xfId="121" xr:uid="{00000000-0005-0000-0000-000038000000}"/>
    <cellStyle name="20% - Accent4 5 2" xfId="225" xr:uid="{00000000-0005-0000-0000-000039000000}"/>
    <cellStyle name="20% - Accent4 6" xfId="135" xr:uid="{00000000-0005-0000-0000-00003A000000}"/>
    <cellStyle name="20% - Accent4 6 2" xfId="239" xr:uid="{00000000-0005-0000-0000-00003B000000}"/>
    <cellStyle name="20% - Accent4 7" xfId="149" xr:uid="{00000000-0005-0000-0000-00003C000000}"/>
    <cellStyle name="20% - Accent4 7 2" xfId="253" xr:uid="{00000000-0005-0000-0000-00003D000000}"/>
    <cellStyle name="20% - Accent4 8" xfId="167" xr:uid="{00000000-0005-0000-0000-00003E000000}"/>
    <cellStyle name="20% - Accent4 9" xfId="268" xr:uid="{00000000-0005-0000-0000-00003F000000}"/>
    <cellStyle name="20% - Accent5" xfId="46" builtinId="46" customBuiltin="1"/>
    <cellStyle name="20% - Accent5 10" xfId="284" xr:uid="{00000000-0005-0000-0000-000041000000}"/>
    <cellStyle name="20% - Accent5 2" xfId="81" xr:uid="{00000000-0005-0000-0000-000042000000}"/>
    <cellStyle name="20% - Accent5 2 2" xfId="185" xr:uid="{00000000-0005-0000-0000-000043000000}"/>
    <cellStyle name="20% - Accent5 3" xfId="95" xr:uid="{00000000-0005-0000-0000-000044000000}"/>
    <cellStyle name="20% - Accent5 3 2" xfId="199" xr:uid="{00000000-0005-0000-0000-000045000000}"/>
    <cellStyle name="20% - Accent5 4" xfId="109" xr:uid="{00000000-0005-0000-0000-000046000000}"/>
    <cellStyle name="20% - Accent5 4 2" xfId="213" xr:uid="{00000000-0005-0000-0000-000047000000}"/>
    <cellStyle name="20% - Accent5 5" xfId="123" xr:uid="{00000000-0005-0000-0000-000048000000}"/>
    <cellStyle name="20% - Accent5 5 2" xfId="227" xr:uid="{00000000-0005-0000-0000-000049000000}"/>
    <cellStyle name="20% - Accent5 6" xfId="137" xr:uid="{00000000-0005-0000-0000-00004A000000}"/>
    <cellStyle name="20% - Accent5 6 2" xfId="241" xr:uid="{00000000-0005-0000-0000-00004B000000}"/>
    <cellStyle name="20% - Accent5 7" xfId="151" xr:uid="{00000000-0005-0000-0000-00004C000000}"/>
    <cellStyle name="20% - Accent5 7 2" xfId="255" xr:uid="{00000000-0005-0000-0000-00004D000000}"/>
    <cellStyle name="20% - Accent5 8" xfId="169" xr:uid="{00000000-0005-0000-0000-00004E000000}"/>
    <cellStyle name="20% - Accent5 9" xfId="270" xr:uid="{00000000-0005-0000-0000-00004F000000}"/>
    <cellStyle name="20% - Accent6" xfId="50" builtinId="50" customBuiltin="1"/>
    <cellStyle name="20% - Accent6 10" xfId="286" xr:uid="{00000000-0005-0000-0000-000051000000}"/>
    <cellStyle name="20% - Accent6 2" xfId="83" xr:uid="{00000000-0005-0000-0000-000052000000}"/>
    <cellStyle name="20% - Accent6 2 2" xfId="187" xr:uid="{00000000-0005-0000-0000-000053000000}"/>
    <cellStyle name="20% - Accent6 3" xfId="97" xr:uid="{00000000-0005-0000-0000-000054000000}"/>
    <cellStyle name="20% - Accent6 3 2" xfId="201" xr:uid="{00000000-0005-0000-0000-000055000000}"/>
    <cellStyle name="20% - Accent6 4" xfId="111" xr:uid="{00000000-0005-0000-0000-000056000000}"/>
    <cellStyle name="20% - Accent6 4 2" xfId="215" xr:uid="{00000000-0005-0000-0000-000057000000}"/>
    <cellStyle name="20% - Accent6 5" xfId="125" xr:uid="{00000000-0005-0000-0000-000058000000}"/>
    <cellStyle name="20% - Accent6 5 2" xfId="229" xr:uid="{00000000-0005-0000-0000-000059000000}"/>
    <cellStyle name="20% - Accent6 6" xfId="139" xr:uid="{00000000-0005-0000-0000-00005A000000}"/>
    <cellStyle name="20% - Accent6 6 2" xfId="243" xr:uid="{00000000-0005-0000-0000-00005B000000}"/>
    <cellStyle name="20% - Accent6 7" xfId="153" xr:uid="{00000000-0005-0000-0000-00005C000000}"/>
    <cellStyle name="20% - Accent6 7 2" xfId="257" xr:uid="{00000000-0005-0000-0000-00005D000000}"/>
    <cellStyle name="20% - Accent6 8" xfId="171" xr:uid="{00000000-0005-0000-0000-00005E000000}"/>
    <cellStyle name="20% - Accent6 9" xfId="272" xr:uid="{00000000-0005-0000-0000-00005F000000}"/>
    <cellStyle name="40% - Accent1" xfId="31" builtinId="31" customBuiltin="1"/>
    <cellStyle name="40% - Accent1 10" xfId="277" xr:uid="{00000000-0005-0000-0000-000061000000}"/>
    <cellStyle name="40% - Accent1 2" xfId="74" xr:uid="{00000000-0005-0000-0000-000062000000}"/>
    <cellStyle name="40% - Accent1 2 2" xfId="178" xr:uid="{00000000-0005-0000-0000-000063000000}"/>
    <cellStyle name="40% - Accent1 3" xfId="88" xr:uid="{00000000-0005-0000-0000-000064000000}"/>
    <cellStyle name="40% - Accent1 3 2" xfId="192" xr:uid="{00000000-0005-0000-0000-000065000000}"/>
    <cellStyle name="40% - Accent1 4" xfId="102" xr:uid="{00000000-0005-0000-0000-000066000000}"/>
    <cellStyle name="40% - Accent1 4 2" xfId="206" xr:uid="{00000000-0005-0000-0000-000067000000}"/>
    <cellStyle name="40% - Accent1 5" xfId="116" xr:uid="{00000000-0005-0000-0000-000068000000}"/>
    <cellStyle name="40% - Accent1 5 2" xfId="220" xr:uid="{00000000-0005-0000-0000-000069000000}"/>
    <cellStyle name="40% - Accent1 6" xfId="130" xr:uid="{00000000-0005-0000-0000-00006A000000}"/>
    <cellStyle name="40% - Accent1 6 2" xfId="234" xr:uid="{00000000-0005-0000-0000-00006B000000}"/>
    <cellStyle name="40% - Accent1 7" xfId="144" xr:uid="{00000000-0005-0000-0000-00006C000000}"/>
    <cellStyle name="40% - Accent1 7 2" xfId="248" xr:uid="{00000000-0005-0000-0000-00006D000000}"/>
    <cellStyle name="40% - Accent1 8" xfId="160" xr:uid="{00000000-0005-0000-0000-00006E000000}"/>
    <cellStyle name="40% - Accent1 9" xfId="263" xr:uid="{00000000-0005-0000-0000-00006F000000}"/>
    <cellStyle name="40% - Accent2" xfId="35" builtinId="35" customBuiltin="1"/>
    <cellStyle name="40% - Accent2 10" xfId="279" xr:uid="{00000000-0005-0000-0000-000071000000}"/>
    <cellStyle name="40% - Accent2 2" xfId="76" xr:uid="{00000000-0005-0000-0000-000072000000}"/>
    <cellStyle name="40% - Accent2 2 2" xfId="180" xr:uid="{00000000-0005-0000-0000-000073000000}"/>
    <cellStyle name="40% - Accent2 3" xfId="90" xr:uid="{00000000-0005-0000-0000-000074000000}"/>
    <cellStyle name="40% - Accent2 3 2" xfId="194" xr:uid="{00000000-0005-0000-0000-000075000000}"/>
    <cellStyle name="40% - Accent2 4" xfId="104" xr:uid="{00000000-0005-0000-0000-000076000000}"/>
    <cellStyle name="40% - Accent2 4 2" xfId="208" xr:uid="{00000000-0005-0000-0000-000077000000}"/>
    <cellStyle name="40% - Accent2 5" xfId="118" xr:uid="{00000000-0005-0000-0000-000078000000}"/>
    <cellStyle name="40% - Accent2 5 2" xfId="222" xr:uid="{00000000-0005-0000-0000-000079000000}"/>
    <cellStyle name="40% - Accent2 6" xfId="132" xr:uid="{00000000-0005-0000-0000-00007A000000}"/>
    <cellStyle name="40% - Accent2 6 2" xfId="236" xr:uid="{00000000-0005-0000-0000-00007B000000}"/>
    <cellStyle name="40% - Accent2 7" xfId="146" xr:uid="{00000000-0005-0000-0000-00007C000000}"/>
    <cellStyle name="40% - Accent2 7 2" xfId="250" xr:uid="{00000000-0005-0000-0000-00007D000000}"/>
    <cellStyle name="40% - Accent2 8" xfId="162" xr:uid="{00000000-0005-0000-0000-00007E000000}"/>
    <cellStyle name="40% - Accent2 9" xfId="265" xr:uid="{00000000-0005-0000-0000-00007F000000}"/>
    <cellStyle name="40% - Accent3" xfId="39" builtinId="39" customBuiltin="1"/>
    <cellStyle name="40% - Accent3 10" xfId="281" xr:uid="{00000000-0005-0000-0000-000081000000}"/>
    <cellStyle name="40% - Accent3 2" xfId="78" xr:uid="{00000000-0005-0000-0000-000082000000}"/>
    <cellStyle name="40% - Accent3 2 2" xfId="182" xr:uid="{00000000-0005-0000-0000-000083000000}"/>
    <cellStyle name="40% - Accent3 3" xfId="92" xr:uid="{00000000-0005-0000-0000-000084000000}"/>
    <cellStyle name="40% - Accent3 3 2" xfId="196" xr:uid="{00000000-0005-0000-0000-000085000000}"/>
    <cellStyle name="40% - Accent3 4" xfId="106" xr:uid="{00000000-0005-0000-0000-000086000000}"/>
    <cellStyle name="40% - Accent3 4 2" xfId="210" xr:uid="{00000000-0005-0000-0000-000087000000}"/>
    <cellStyle name="40% - Accent3 5" xfId="120" xr:uid="{00000000-0005-0000-0000-000088000000}"/>
    <cellStyle name="40% - Accent3 5 2" xfId="224" xr:uid="{00000000-0005-0000-0000-000089000000}"/>
    <cellStyle name="40% - Accent3 6" xfId="134" xr:uid="{00000000-0005-0000-0000-00008A000000}"/>
    <cellStyle name="40% - Accent3 6 2" xfId="238" xr:uid="{00000000-0005-0000-0000-00008B000000}"/>
    <cellStyle name="40% - Accent3 7" xfId="148" xr:uid="{00000000-0005-0000-0000-00008C000000}"/>
    <cellStyle name="40% - Accent3 7 2" xfId="252" xr:uid="{00000000-0005-0000-0000-00008D000000}"/>
    <cellStyle name="40% - Accent3 8" xfId="165" xr:uid="{00000000-0005-0000-0000-00008E000000}"/>
    <cellStyle name="40% - Accent3 9" xfId="267" xr:uid="{00000000-0005-0000-0000-00008F000000}"/>
    <cellStyle name="40% - Accent4" xfId="43" builtinId="43" customBuiltin="1"/>
    <cellStyle name="40% - Accent4 10" xfId="283" xr:uid="{00000000-0005-0000-0000-000091000000}"/>
    <cellStyle name="40% - Accent4 2" xfId="80" xr:uid="{00000000-0005-0000-0000-000092000000}"/>
    <cellStyle name="40% - Accent4 2 2" xfId="184" xr:uid="{00000000-0005-0000-0000-000093000000}"/>
    <cellStyle name="40% - Accent4 3" xfId="94" xr:uid="{00000000-0005-0000-0000-000094000000}"/>
    <cellStyle name="40% - Accent4 3 2" xfId="198" xr:uid="{00000000-0005-0000-0000-000095000000}"/>
    <cellStyle name="40% - Accent4 4" xfId="108" xr:uid="{00000000-0005-0000-0000-000096000000}"/>
    <cellStyle name="40% - Accent4 4 2" xfId="212" xr:uid="{00000000-0005-0000-0000-000097000000}"/>
    <cellStyle name="40% - Accent4 5" xfId="122" xr:uid="{00000000-0005-0000-0000-000098000000}"/>
    <cellStyle name="40% - Accent4 5 2" xfId="226" xr:uid="{00000000-0005-0000-0000-000099000000}"/>
    <cellStyle name="40% - Accent4 6" xfId="136" xr:uid="{00000000-0005-0000-0000-00009A000000}"/>
    <cellStyle name="40% - Accent4 6 2" xfId="240" xr:uid="{00000000-0005-0000-0000-00009B000000}"/>
    <cellStyle name="40% - Accent4 7" xfId="150" xr:uid="{00000000-0005-0000-0000-00009C000000}"/>
    <cellStyle name="40% - Accent4 7 2" xfId="254" xr:uid="{00000000-0005-0000-0000-00009D000000}"/>
    <cellStyle name="40% - Accent4 8" xfId="168" xr:uid="{00000000-0005-0000-0000-00009E000000}"/>
    <cellStyle name="40% - Accent4 9" xfId="269" xr:uid="{00000000-0005-0000-0000-00009F000000}"/>
    <cellStyle name="40% - Accent5" xfId="47" builtinId="47" customBuiltin="1"/>
    <cellStyle name="40% - Accent5 10" xfId="285" xr:uid="{00000000-0005-0000-0000-0000A1000000}"/>
    <cellStyle name="40% - Accent5 2" xfId="82" xr:uid="{00000000-0005-0000-0000-0000A2000000}"/>
    <cellStyle name="40% - Accent5 2 2" xfId="186" xr:uid="{00000000-0005-0000-0000-0000A3000000}"/>
    <cellStyle name="40% - Accent5 3" xfId="96" xr:uid="{00000000-0005-0000-0000-0000A4000000}"/>
    <cellStyle name="40% - Accent5 3 2" xfId="200" xr:uid="{00000000-0005-0000-0000-0000A5000000}"/>
    <cellStyle name="40% - Accent5 4" xfId="110" xr:uid="{00000000-0005-0000-0000-0000A6000000}"/>
    <cellStyle name="40% - Accent5 4 2" xfId="214" xr:uid="{00000000-0005-0000-0000-0000A7000000}"/>
    <cellStyle name="40% - Accent5 5" xfId="124" xr:uid="{00000000-0005-0000-0000-0000A8000000}"/>
    <cellStyle name="40% - Accent5 5 2" xfId="228" xr:uid="{00000000-0005-0000-0000-0000A9000000}"/>
    <cellStyle name="40% - Accent5 6" xfId="138" xr:uid="{00000000-0005-0000-0000-0000AA000000}"/>
    <cellStyle name="40% - Accent5 6 2" xfId="242" xr:uid="{00000000-0005-0000-0000-0000AB000000}"/>
    <cellStyle name="40% - Accent5 7" xfId="152" xr:uid="{00000000-0005-0000-0000-0000AC000000}"/>
    <cellStyle name="40% - Accent5 7 2" xfId="256" xr:uid="{00000000-0005-0000-0000-0000AD000000}"/>
    <cellStyle name="40% - Accent5 8" xfId="170" xr:uid="{00000000-0005-0000-0000-0000AE000000}"/>
    <cellStyle name="40% - Accent5 9" xfId="271" xr:uid="{00000000-0005-0000-0000-0000AF000000}"/>
    <cellStyle name="40% - Accent6" xfId="51" builtinId="51" customBuiltin="1"/>
    <cellStyle name="40% - Accent6 10" xfId="287" xr:uid="{00000000-0005-0000-0000-0000B1000000}"/>
    <cellStyle name="40% - Accent6 2" xfId="84" xr:uid="{00000000-0005-0000-0000-0000B2000000}"/>
    <cellStyle name="40% - Accent6 2 2" xfId="188" xr:uid="{00000000-0005-0000-0000-0000B3000000}"/>
    <cellStyle name="40% - Accent6 3" xfId="98" xr:uid="{00000000-0005-0000-0000-0000B4000000}"/>
    <cellStyle name="40% - Accent6 3 2" xfId="202" xr:uid="{00000000-0005-0000-0000-0000B5000000}"/>
    <cellStyle name="40% - Accent6 4" xfId="112" xr:uid="{00000000-0005-0000-0000-0000B6000000}"/>
    <cellStyle name="40% - Accent6 4 2" xfId="216" xr:uid="{00000000-0005-0000-0000-0000B7000000}"/>
    <cellStyle name="40% - Accent6 5" xfId="126" xr:uid="{00000000-0005-0000-0000-0000B8000000}"/>
    <cellStyle name="40% - Accent6 5 2" xfId="230" xr:uid="{00000000-0005-0000-0000-0000B9000000}"/>
    <cellStyle name="40% - Accent6 6" xfId="140" xr:uid="{00000000-0005-0000-0000-0000BA000000}"/>
    <cellStyle name="40% - Accent6 6 2" xfId="244" xr:uid="{00000000-0005-0000-0000-0000BB000000}"/>
    <cellStyle name="40% - Accent6 7" xfId="154" xr:uid="{00000000-0005-0000-0000-0000BC000000}"/>
    <cellStyle name="40% - Accent6 7 2" xfId="258" xr:uid="{00000000-0005-0000-0000-0000BD000000}"/>
    <cellStyle name="40% - Accent6 8" xfId="172" xr:uid="{00000000-0005-0000-0000-0000BE000000}"/>
    <cellStyle name="40% - Accent6 9" xfId="273" xr:uid="{00000000-0005-0000-0000-0000BF000000}"/>
    <cellStyle name="60% - Accent1" xfId="32" builtinId="32" customBuiltin="1"/>
    <cellStyle name="60% - Accent1 2" xfId="293" xr:uid="{00000000-0005-0000-0000-0000C1000000}"/>
    <cellStyle name="60% - Accent2" xfId="36" builtinId="36" customBuiltin="1"/>
    <cellStyle name="60% - Accent2 2" xfId="294" xr:uid="{00000000-0005-0000-0000-0000C3000000}"/>
    <cellStyle name="60% - Accent3" xfId="40" builtinId="40" customBuiltin="1"/>
    <cellStyle name="60% - Accent3 2" xfId="295" xr:uid="{00000000-0005-0000-0000-0000C5000000}"/>
    <cellStyle name="60% - Accent4" xfId="44" builtinId="44" customBuiltin="1"/>
    <cellStyle name="60% - Accent4 2" xfId="296" xr:uid="{00000000-0005-0000-0000-0000C7000000}"/>
    <cellStyle name="60% - Accent5" xfId="48" builtinId="48" customBuiltin="1"/>
    <cellStyle name="60% - Accent5 2" xfId="297" xr:uid="{00000000-0005-0000-0000-0000C9000000}"/>
    <cellStyle name="60% - Accent6" xfId="52" builtinId="52" customBuiltin="1"/>
    <cellStyle name="60% - Accent6 2" xfId="298" xr:uid="{00000000-0005-0000-0000-0000CB000000}"/>
    <cellStyle name="Accent1" xfId="29" builtinId="29" customBuiltin="1"/>
    <cellStyle name="Accent1 2" xfId="299" xr:uid="{00000000-0005-0000-0000-0000CD000000}"/>
    <cellStyle name="Accent2" xfId="33" builtinId="33" customBuiltin="1"/>
    <cellStyle name="Accent2 2" xfId="300" xr:uid="{00000000-0005-0000-0000-0000CF000000}"/>
    <cellStyle name="Accent3" xfId="37" builtinId="37" customBuiltin="1"/>
    <cellStyle name="Accent3 2" xfId="301" xr:uid="{00000000-0005-0000-0000-0000D1000000}"/>
    <cellStyle name="Accent4" xfId="41" builtinId="41" customBuiltin="1"/>
    <cellStyle name="Accent4 2" xfId="302" xr:uid="{00000000-0005-0000-0000-0000D3000000}"/>
    <cellStyle name="Accent5" xfId="45" builtinId="45" customBuiltin="1"/>
    <cellStyle name="Accent5 2" xfId="303" xr:uid="{00000000-0005-0000-0000-0000D5000000}"/>
    <cellStyle name="Accent6" xfId="49" builtinId="49" customBuiltin="1"/>
    <cellStyle name="Accent6 2" xfId="304" xr:uid="{00000000-0005-0000-0000-0000D7000000}"/>
    <cellStyle name="Bad" xfId="18" builtinId="27" customBuiltin="1"/>
    <cellStyle name="Bad 2" xfId="305" xr:uid="{00000000-0005-0000-0000-0000D9000000}"/>
    <cellStyle name="Calculation" xfId="22" builtinId="22" customBuiltin="1"/>
    <cellStyle name="Calculation 2" xfId="306" xr:uid="{00000000-0005-0000-0000-0000DB000000}"/>
    <cellStyle name="Check Cell" xfId="24" builtinId="23" customBuiltin="1"/>
    <cellStyle name="Check Cell 2" xfId="307" xr:uid="{00000000-0005-0000-0000-0000DD000000}"/>
    <cellStyle name="Comma" xfId="2" builtinId="3"/>
    <cellStyle name="Comma 2" xfId="8" xr:uid="{00000000-0005-0000-0000-0000DF000000}"/>
    <cellStyle name="Comma 2 10" xfId="292" xr:uid="{00000000-0005-0000-0000-0000E0000000}"/>
    <cellStyle name="Comma 2 11" xfId="515" xr:uid="{00000000-0005-0000-0000-0000E1000000}"/>
    <cellStyle name="Comma 2 12" xfId="517" xr:uid="{F80DD964-6B44-42D6-8291-424F2920628D}"/>
    <cellStyle name="Comma 2 2" xfId="10" xr:uid="{00000000-0005-0000-0000-0000E2000000}"/>
    <cellStyle name="Comma 2 3" xfId="11" xr:uid="{00000000-0005-0000-0000-0000E3000000}"/>
    <cellStyle name="Comma 2 4" xfId="12" xr:uid="{00000000-0005-0000-0000-0000E4000000}"/>
    <cellStyle name="Comma 2 5" xfId="53" xr:uid="{00000000-0005-0000-0000-0000E5000000}"/>
    <cellStyle name="Comma 2 6" xfId="288" xr:uid="{00000000-0005-0000-0000-0000E6000000}"/>
    <cellStyle name="Comma 2 7" xfId="289" xr:uid="{00000000-0005-0000-0000-0000E7000000}"/>
    <cellStyle name="Comma 2 8" xfId="290" xr:uid="{00000000-0005-0000-0000-0000E8000000}"/>
    <cellStyle name="Comma 2 9" xfId="291" xr:uid="{00000000-0005-0000-0000-0000E9000000}"/>
    <cellStyle name="Comma 2_Sheet1" xfId="308" xr:uid="{00000000-0005-0000-0000-0000EA000000}"/>
    <cellStyle name="Comma 3" xfId="309" xr:uid="{00000000-0005-0000-0000-0000EB000000}"/>
    <cellStyle name="Comma 4" xfId="310" xr:uid="{00000000-0005-0000-0000-0000EC000000}"/>
    <cellStyle name="Comma 5" xfId="311" xr:uid="{00000000-0005-0000-0000-0000ED000000}"/>
    <cellStyle name="Comma 6" xfId="519" xr:uid="{061C705B-D86C-4777-AA07-E772AB4B82C9}"/>
    <cellStyle name="Comma 7" xfId="522" xr:uid="{F305B5F5-B45C-46FF-B135-F600E8EC44B8}"/>
    <cellStyle name="Comma0" xfId="56" xr:uid="{00000000-0005-0000-0000-0000EE000000}"/>
    <cellStyle name="Currency" xfId="1" builtinId="4"/>
    <cellStyle name="Currency 2" xfId="312" xr:uid="{00000000-0005-0000-0000-0000F0000000}"/>
    <cellStyle name="Currency 2 2" xfId="313" xr:uid="{00000000-0005-0000-0000-0000F1000000}"/>
    <cellStyle name="Currency 3" xfId="314" xr:uid="{00000000-0005-0000-0000-0000F2000000}"/>
    <cellStyle name="Currency 4" xfId="315" xr:uid="{00000000-0005-0000-0000-0000F3000000}"/>
    <cellStyle name="Currency 5" xfId="316" xr:uid="{00000000-0005-0000-0000-0000F4000000}"/>
    <cellStyle name="Currency 6" xfId="317" xr:uid="{00000000-0005-0000-0000-0000F5000000}"/>
    <cellStyle name="Currency 7" xfId="318" xr:uid="{00000000-0005-0000-0000-0000F6000000}"/>
    <cellStyle name="Currency 8" xfId="520" xr:uid="{6FDC95A3-D8A7-4801-A1DE-FDAF222905B2}"/>
    <cellStyle name="Currency0" xfId="57" xr:uid="{00000000-0005-0000-0000-0000F7000000}"/>
    <cellStyle name="Currency0 2" xfId="516" xr:uid="{238BA0EA-9AE3-41E4-AC1B-D20C9D5C93AD}"/>
    <cellStyle name="Date" xfId="58" xr:uid="{00000000-0005-0000-0000-0000F8000000}"/>
    <cellStyle name="Explanatory Text" xfId="27" builtinId="53" customBuiltin="1"/>
    <cellStyle name="Explanatory Text 2" xfId="319" xr:uid="{00000000-0005-0000-0000-0000FA000000}"/>
    <cellStyle name="Fixed" xfId="59" xr:uid="{00000000-0005-0000-0000-0000FB000000}"/>
    <cellStyle name="Good" xfId="17" builtinId="26" customBuiltin="1"/>
    <cellStyle name="Good 2" xfId="320" xr:uid="{00000000-0005-0000-0000-0000FD000000}"/>
    <cellStyle name="Heading 1" xfId="13" builtinId="16" customBuiltin="1"/>
    <cellStyle name="Heading 1 2" xfId="67" xr:uid="{00000000-0005-0000-0000-0000FF000000}"/>
    <cellStyle name="Heading 1 3" xfId="60" xr:uid="{00000000-0005-0000-0000-000000010000}"/>
    <cellStyle name="Heading 2" xfId="14" builtinId="17" customBuiltin="1"/>
    <cellStyle name="Heading 2 2" xfId="68" xr:uid="{00000000-0005-0000-0000-000002010000}"/>
    <cellStyle name="Heading 2 3" xfId="61" xr:uid="{00000000-0005-0000-0000-000003010000}"/>
    <cellStyle name="Heading 3" xfId="15" builtinId="18" customBuiltin="1"/>
    <cellStyle name="Heading 3 2" xfId="321" xr:uid="{00000000-0005-0000-0000-000005010000}"/>
    <cellStyle name="Heading 4" xfId="16" builtinId="19" customBuiltin="1"/>
    <cellStyle name="Heading 4 2" xfId="322" xr:uid="{00000000-0005-0000-0000-000007010000}"/>
    <cellStyle name="Hyperlink 2" xfId="323" xr:uid="{00000000-0005-0000-0000-000008010000}"/>
    <cellStyle name="Input" xfId="20" builtinId="20" customBuiltin="1"/>
    <cellStyle name="Input 2" xfId="324" xr:uid="{00000000-0005-0000-0000-00000A010000}"/>
    <cellStyle name="Linked Cell" xfId="23" builtinId="24" customBuiltin="1"/>
    <cellStyle name="Linked Cell 2" xfId="325" xr:uid="{00000000-0005-0000-0000-00000C010000}"/>
    <cellStyle name="Neutral" xfId="19" builtinId="28" customBuiltin="1"/>
    <cellStyle name="Neutral 2" xfId="326" xr:uid="{00000000-0005-0000-0000-00000E010000}"/>
    <cellStyle name="Normal" xfId="0" builtinId="0"/>
    <cellStyle name="Normal 10" xfId="127" xr:uid="{00000000-0005-0000-0000-000010010000}"/>
    <cellStyle name="Normal 10 2" xfId="231" xr:uid="{00000000-0005-0000-0000-000011010000}"/>
    <cellStyle name="Normal 10_Sheet1" xfId="327" xr:uid="{00000000-0005-0000-0000-000012010000}"/>
    <cellStyle name="Normal 11" xfId="141" xr:uid="{00000000-0005-0000-0000-000013010000}"/>
    <cellStyle name="Normal 11 2" xfId="245" xr:uid="{00000000-0005-0000-0000-000014010000}"/>
    <cellStyle name="Normal 11 3" xfId="329" xr:uid="{00000000-0005-0000-0000-000015010000}"/>
    <cellStyle name="Normal 11_Sheet1" xfId="328" xr:uid="{00000000-0005-0000-0000-000016010000}"/>
    <cellStyle name="Normal 12" xfId="155" xr:uid="{00000000-0005-0000-0000-000017010000}"/>
    <cellStyle name="Normal 12 2" xfId="259" xr:uid="{00000000-0005-0000-0000-000018010000}"/>
    <cellStyle name="Normal 12_Sheet1" xfId="330" xr:uid="{00000000-0005-0000-0000-000019010000}"/>
    <cellStyle name="Normal 13" xfId="156" xr:uid="{00000000-0005-0000-0000-00001A010000}"/>
    <cellStyle name="Normal 13 2" xfId="332" xr:uid="{00000000-0005-0000-0000-00001B010000}"/>
    <cellStyle name="Normal 13_Sheet1" xfId="331" xr:uid="{00000000-0005-0000-0000-00001C010000}"/>
    <cellStyle name="Normal 14" xfId="157" xr:uid="{00000000-0005-0000-0000-00001D010000}"/>
    <cellStyle name="Normal 14 2" xfId="333" xr:uid="{00000000-0005-0000-0000-00001E010000}"/>
    <cellStyle name="Normal 15" xfId="260" xr:uid="{00000000-0005-0000-0000-00001F010000}"/>
    <cellStyle name="Normal 15 2" xfId="335" xr:uid="{00000000-0005-0000-0000-000020010000}"/>
    <cellStyle name="Normal 15_Sheet1" xfId="334" xr:uid="{00000000-0005-0000-0000-000021010000}"/>
    <cellStyle name="Normal 16" xfId="274" xr:uid="{00000000-0005-0000-0000-000022010000}"/>
    <cellStyle name="Normal 16 2" xfId="337" xr:uid="{00000000-0005-0000-0000-000023010000}"/>
    <cellStyle name="Normal 16_Sheet1" xfId="336" xr:uid="{00000000-0005-0000-0000-000024010000}"/>
    <cellStyle name="Normal 17" xfId="55" xr:uid="{00000000-0005-0000-0000-000025010000}"/>
    <cellStyle name="Normal 17 2" xfId="338" xr:uid="{00000000-0005-0000-0000-000026010000}"/>
    <cellStyle name="Normal 18" xfId="339" xr:uid="{00000000-0005-0000-0000-000027010000}"/>
    <cellStyle name="Normal 18 2" xfId="340" xr:uid="{00000000-0005-0000-0000-000028010000}"/>
    <cellStyle name="Normal 19" xfId="341" xr:uid="{00000000-0005-0000-0000-000029010000}"/>
    <cellStyle name="Normal 19 2" xfId="342" xr:uid="{00000000-0005-0000-0000-00002A010000}"/>
    <cellStyle name="Normal 2" xfId="4" xr:uid="{00000000-0005-0000-0000-00002B010000}"/>
    <cellStyle name="Normal 2 2" xfId="62" xr:uid="{00000000-0005-0000-0000-00002C010000}"/>
    <cellStyle name="Normal 2 3" xfId="343" xr:uid="{00000000-0005-0000-0000-00002D010000}"/>
    <cellStyle name="Normal 2 3 2" xfId="344" xr:uid="{00000000-0005-0000-0000-00002E010000}"/>
    <cellStyle name="Normal 2 4" xfId="345" xr:uid="{00000000-0005-0000-0000-00002F010000}"/>
    <cellStyle name="Normal 2 5" xfId="346" xr:uid="{00000000-0005-0000-0000-000030010000}"/>
    <cellStyle name="Normal 20" xfId="347" xr:uid="{00000000-0005-0000-0000-000031010000}"/>
    <cellStyle name="Normal 20 2" xfId="348" xr:uid="{00000000-0005-0000-0000-000032010000}"/>
    <cellStyle name="Normal 21" xfId="349" xr:uid="{00000000-0005-0000-0000-000033010000}"/>
    <cellStyle name="Normal 21 2" xfId="350" xr:uid="{00000000-0005-0000-0000-000034010000}"/>
    <cellStyle name="Normal 22" xfId="351" xr:uid="{00000000-0005-0000-0000-000035010000}"/>
    <cellStyle name="Normal 22 2" xfId="352" xr:uid="{00000000-0005-0000-0000-000036010000}"/>
    <cellStyle name="Normal 23" xfId="353" xr:uid="{00000000-0005-0000-0000-000037010000}"/>
    <cellStyle name="Normal 23 2" xfId="354" xr:uid="{00000000-0005-0000-0000-000038010000}"/>
    <cellStyle name="Normal 24" xfId="355" xr:uid="{00000000-0005-0000-0000-000039010000}"/>
    <cellStyle name="Normal 24 2" xfId="356" xr:uid="{00000000-0005-0000-0000-00003A010000}"/>
    <cellStyle name="Normal 25" xfId="357" xr:uid="{00000000-0005-0000-0000-00003B010000}"/>
    <cellStyle name="Normal 25 2" xfId="358" xr:uid="{00000000-0005-0000-0000-00003C010000}"/>
    <cellStyle name="Normal 26" xfId="359" xr:uid="{00000000-0005-0000-0000-00003D010000}"/>
    <cellStyle name="Normal 26 2" xfId="360" xr:uid="{00000000-0005-0000-0000-00003E010000}"/>
    <cellStyle name="Normal 27" xfId="361" xr:uid="{00000000-0005-0000-0000-00003F010000}"/>
    <cellStyle name="Normal 27 2" xfId="362" xr:uid="{00000000-0005-0000-0000-000040010000}"/>
    <cellStyle name="Normal 28" xfId="363" xr:uid="{00000000-0005-0000-0000-000041010000}"/>
    <cellStyle name="Normal 28 2" xfId="364" xr:uid="{00000000-0005-0000-0000-000042010000}"/>
    <cellStyle name="Normal 29" xfId="365" xr:uid="{00000000-0005-0000-0000-000043010000}"/>
    <cellStyle name="Normal 29 2" xfId="366" xr:uid="{00000000-0005-0000-0000-000044010000}"/>
    <cellStyle name="Normal 3" xfId="9" xr:uid="{00000000-0005-0000-0000-000045010000}"/>
    <cellStyle name="Normal 3 2" xfId="166" xr:uid="{00000000-0005-0000-0000-000046010000}"/>
    <cellStyle name="Normal 3 2 2" xfId="369" xr:uid="{00000000-0005-0000-0000-000047010000}"/>
    <cellStyle name="Normal 3 2_Sheet1" xfId="368" xr:uid="{00000000-0005-0000-0000-000048010000}"/>
    <cellStyle name="Normal 3 3" xfId="64" xr:uid="{00000000-0005-0000-0000-000049010000}"/>
    <cellStyle name="Normal 3_Sheet1" xfId="367" xr:uid="{00000000-0005-0000-0000-00004A010000}"/>
    <cellStyle name="Normal 30" xfId="370" xr:uid="{00000000-0005-0000-0000-00004B010000}"/>
    <cellStyle name="Normal 30 2" xfId="371" xr:uid="{00000000-0005-0000-0000-00004C010000}"/>
    <cellStyle name="Normal 31" xfId="372" xr:uid="{00000000-0005-0000-0000-00004D010000}"/>
    <cellStyle name="Normal 31 2" xfId="373" xr:uid="{00000000-0005-0000-0000-00004E010000}"/>
    <cellStyle name="Normal 32" xfId="374" xr:uid="{00000000-0005-0000-0000-00004F010000}"/>
    <cellStyle name="Normal 32 2" xfId="375" xr:uid="{00000000-0005-0000-0000-000050010000}"/>
    <cellStyle name="Normal 33" xfId="376" xr:uid="{00000000-0005-0000-0000-000051010000}"/>
    <cellStyle name="Normal 33 2" xfId="377" xr:uid="{00000000-0005-0000-0000-000052010000}"/>
    <cellStyle name="Normal 34" xfId="378" xr:uid="{00000000-0005-0000-0000-000053010000}"/>
    <cellStyle name="Normal 34 2" xfId="379" xr:uid="{00000000-0005-0000-0000-000054010000}"/>
    <cellStyle name="Normal 35" xfId="380" xr:uid="{00000000-0005-0000-0000-000055010000}"/>
    <cellStyle name="Normal 35 2" xfId="381" xr:uid="{00000000-0005-0000-0000-000056010000}"/>
    <cellStyle name="Normal 36" xfId="382" xr:uid="{00000000-0005-0000-0000-000057010000}"/>
    <cellStyle name="Normal 36 2" xfId="383" xr:uid="{00000000-0005-0000-0000-000058010000}"/>
    <cellStyle name="Normal 37" xfId="384" xr:uid="{00000000-0005-0000-0000-000059010000}"/>
    <cellStyle name="Normal 37 2" xfId="385" xr:uid="{00000000-0005-0000-0000-00005A010000}"/>
    <cellStyle name="Normal 38" xfId="386" xr:uid="{00000000-0005-0000-0000-00005B010000}"/>
    <cellStyle name="Normal 38 2" xfId="387" xr:uid="{00000000-0005-0000-0000-00005C010000}"/>
    <cellStyle name="Normal 39" xfId="388" xr:uid="{00000000-0005-0000-0000-00005D010000}"/>
    <cellStyle name="Normal 39 2" xfId="389" xr:uid="{00000000-0005-0000-0000-00005E010000}"/>
    <cellStyle name="Normal 4" xfId="5" xr:uid="{00000000-0005-0000-0000-00005F010000}"/>
    <cellStyle name="Normal 4 2" xfId="163" xr:uid="{00000000-0005-0000-0000-000060010000}"/>
    <cellStyle name="Normal 4 2 2" xfId="392" xr:uid="{00000000-0005-0000-0000-000061010000}"/>
    <cellStyle name="Normal 4 2_Sheet1" xfId="391" xr:uid="{00000000-0005-0000-0000-000062010000}"/>
    <cellStyle name="Normal 4 3" xfId="65" xr:uid="{00000000-0005-0000-0000-000063010000}"/>
    <cellStyle name="Normal 4_Sheet1" xfId="390" xr:uid="{00000000-0005-0000-0000-000064010000}"/>
    <cellStyle name="Normal 40" xfId="393" xr:uid="{00000000-0005-0000-0000-000065010000}"/>
    <cellStyle name="Normal 40 2" xfId="394" xr:uid="{00000000-0005-0000-0000-000066010000}"/>
    <cellStyle name="Normal 41" xfId="395" xr:uid="{00000000-0005-0000-0000-000067010000}"/>
    <cellStyle name="Normal 41 2" xfId="396" xr:uid="{00000000-0005-0000-0000-000068010000}"/>
    <cellStyle name="Normal 42" xfId="397" xr:uid="{00000000-0005-0000-0000-000069010000}"/>
    <cellStyle name="Normal 42 2" xfId="398" xr:uid="{00000000-0005-0000-0000-00006A010000}"/>
    <cellStyle name="Normal 43" xfId="399" xr:uid="{00000000-0005-0000-0000-00006B010000}"/>
    <cellStyle name="Normal 43 2" xfId="400" xr:uid="{00000000-0005-0000-0000-00006C010000}"/>
    <cellStyle name="Normal 44" xfId="401" xr:uid="{00000000-0005-0000-0000-00006D010000}"/>
    <cellStyle name="Normal 44 2" xfId="402" xr:uid="{00000000-0005-0000-0000-00006E010000}"/>
    <cellStyle name="Normal 45" xfId="403" xr:uid="{00000000-0005-0000-0000-00006F010000}"/>
    <cellStyle name="Normal 45 2" xfId="404" xr:uid="{00000000-0005-0000-0000-000070010000}"/>
    <cellStyle name="Normal 45 3" xfId="513" xr:uid="{00000000-0005-0000-0000-000071010000}"/>
    <cellStyle name="Normal 46" xfId="405" xr:uid="{00000000-0005-0000-0000-000072010000}"/>
    <cellStyle name="Normal 46 2" xfId="406" xr:uid="{00000000-0005-0000-0000-000073010000}"/>
    <cellStyle name="Normal 46 3" xfId="407" xr:uid="{00000000-0005-0000-0000-000074010000}"/>
    <cellStyle name="Normal 46 4" xfId="514" xr:uid="{00000000-0005-0000-0000-000075010000}"/>
    <cellStyle name="Normal 47" xfId="408" xr:uid="{00000000-0005-0000-0000-000076010000}"/>
    <cellStyle name="Normal 47 2" xfId="409" xr:uid="{00000000-0005-0000-0000-000077010000}"/>
    <cellStyle name="Normal 47 3" xfId="410" xr:uid="{00000000-0005-0000-0000-000078010000}"/>
    <cellStyle name="Normal 48" xfId="411" xr:uid="{00000000-0005-0000-0000-000079010000}"/>
    <cellStyle name="Normal 48 2" xfId="412" xr:uid="{00000000-0005-0000-0000-00007A010000}"/>
    <cellStyle name="Normal 49" xfId="413" xr:uid="{00000000-0005-0000-0000-00007B010000}"/>
    <cellStyle name="Normal 49 2" xfId="414" xr:uid="{00000000-0005-0000-0000-00007C010000}"/>
    <cellStyle name="Normal 5" xfId="66" xr:uid="{00000000-0005-0000-0000-00007D010000}"/>
    <cellStyle name="Normal 5 2" xfId="173" xr:uid="{00000000-0005-0000-0000-00007E010000}"/>
    <cellStyle name="Normal 5 2 2" xfId="417" xr:uid="{00000000-0005-0000-0000-00007F010000}"/>
    <cellStyle name="Normal 5 2_Sheet1" xfId="416" xr:uid="{00000000-0005-0000-0000-000080010000}"/>
    <cellStyle name="Normal 5 3" xfId="418" xr:uid="{00000000-0005-0000-0000-000081010000}"/>
    <cellStyle name="Normal 5_Sheet1" xfId="415" xr:uid="{00000000-0005-0000-0000-000082010000}"/>
    <cellStyle name="Normal 50" xfId="419" xr:uid="{00000000-0005-0000-0000-000083010000}"/>
    <cellStyle name="Normal 50 2" xfId="420" xr:uid="{00000000-0005-0000-0000-000084010000}"/>
    <cellStyle name="Normal 51" xfId="421" xr:uid="{00000000-0005-0000-0000-000085010000}"/>
    <cellStyle name="Normal 51 2" xfId="422" xr:uid="{00000000-0005-0000-0000-000086010000}"/>
    <cellStyle name="Normal 52" xfId="423" xr:uid="{00000000-0005-0000-0000-000087010000}"/>
    <cellStyle name="Normal 52 2" xfId="424" xr:uid="{00000000-0005-0000-0000-000088010000}"/>
    <cellStyle name="Normal 53" xfId="425" xr:uid="{00000000-0005-0000-0000-000089010000}"/>
    <cellStyle name="Normal 53 2" xfId="426" xr:uid="{00000000-0005-0000-0000-00008A010000}"/>
    <cellStyle name="Normal 54" xfId="427" xr:uid="{00000000-0005-0000-0000-00008B010000}"/>
    <cellStyle name="Normal 54 2" xfId="428" xr:uid="{00000000-0005-0000-0000-00008C010000}"/>
    <cellStyle name="Normal 55" xfId="429" xr:uid="{00000000-0005-0000-0000-00008D010000}"/>
    <cellStyle name="Normal 55 2" xfId="430" xr:uid="{00000000-0005-0000-0000-00008E010000}"/>
    <cellStyle name="Normal 56" xfId="431" xr:uid="{00000000-0005-0000-0000-00008F010000}"/>
    <cellStyle name="Normal 56 2" xfId="432" xr:uid="{00000000-0005-0000-0000-000090010000}"/>
    <cellStyle name="Normal 57" xfId="433" xr:uid="{00000000-0005-0000-0000-000091010000}"/>
    <cellStyle name="Normal 57 2" xfId="434" xr:uid="{00000000-0005-0000-0000-000092010000}"/>
    <cellStyle name="Normal 58" xfId="435" xr:uid="{00000000-0005-0000-0000-000093010000}"/>
    <cellStyle name="Normal 58 2" xfId="436" xr:uid="{00000000-0005-0000-0000-000094010000}"/>
    <cellStyle name="Normal 59" xfId="437" xr:uid="{00000000-0005-0000-0000-000095010000}"/>
    <cellStyle name="Normal 59 2" xfId="438" xr:uid="{00000000-0005-0000-0000-000096010000}"/>
    <cellStyle name="Normal 6" xfId="71" xr:uid="{00000000-0005-0000-0000-000097010000}"/>
    <cellStyle name="Normal 6 2" xfId="175" xr:uid="{00000000-0005-0000-0000-000098010000}"/>
    <cellStyle name="Normal 6 2 2" xfId="441" xr:uid="{00000000-0005-0000-0000-000099010000}"/>
    <cellStyle name="Normal 6 2_Sheet1" xfId="440" xr:uid="{00000000-0005-0000-0000-00009A010000}"/>
    <cellStyle name="Normal 6_Sheet1" xfId="439" xr:uid="{00000000-0005-0000-0000-00009B010000}"/>
    <cellStyle name="Normal 60" xfId="442" xr:uid="{00000000-0005-0000-0000-00009C010000}"/>
    <cellStyle name="Normal 60 2" xfId="443" xr:uid="{00000000-0005-0000-0000-00009D010000}"/>
    <cellStyle name="Normal 61" xfId="444" xr:uid="{00000000-0005-0000-0000-00009E010000}"/>
    <cellStyle name="Normal 61 2" xfId="445" xr:uid="{00000000-0005-0000-0000-00009F010000}"/>
    <cellStyle name="Normal 62" xfId="446" xr:uid="{00000000-0005-0000-0000-0000A0010000}"/>
    <cellStyle name="Normal 62 2" xfId="447" xr:uid="{00000000-0005-0000-0000-0000A1010000}"/>
    <cellStyle name="Normal 63" xfId="448" xr:uid="{00000000-0005-0000-0000-0000A2010000}"/>
    <cellStyle name="Normal 63 2" xfId="449" xr:uid="{00000000-0005-0000-0000-0000A3010000}"/>
    <cellStyle name="Normal 64" xfId="450" xr:uid="{00000000-0005-0000-0000-0000A4010000}"/>
    <cellStyle name="Normal 64 2" xfId="451" xr:uid="{00000000-0005-0000-0000-0000A5010000}"/>
    <cellStyle name="Normal 65" xfId="452" xr:uid="{00000000-0005-0000-0000-0000A6010000}"/>
    <cellStyle name="Normal 65 2" xfId="453" xr:uid="{00000000-0005-0000-0000-0000A7010000}"/>
    <cellStyle name="Normal 66" xfId="454" xr:uid="{00000000-0005-0000-0000-0000A8010000}"/>
    <cellStyle name="Normal 66 2" xfId="455" xr:uid="{00000000-0005-0000-0000-0000A9010000}"/>
    <cellStyle name="Normal 67" xfId="456" xr:uid="{00000000-0005-0000-0000-0000AA010000}"/>
    <cellStyle name="Normal 67 2" xfId="457" xr:uid="{00000000-0005-0000-0000-0000AB010000}"/>
    <cellStyle name="Normal 68" xfId="458" xr:uid="{00000000-0005-0000-0000-0000AC010000}"/>
    <cellStyle name="Normal 68 2" xfId="459" xr:uid="{00000000-0005-0000-0000-0000AD010000}"/>
    <cellStyle name="Normal 69" xfId="460" xr:uid="{00000000-0005-0000-0000-0000AE010000}"/>
    <cellStyle name="Normal 69 2" xfId="461" xr:uid="{00000000-0005-0000-0000-0000AF010000}"/>
    <cellStyle name="Normal 7" xfId="85" xr:uid="{00000000-0005-0000-0000-0000B0010000}"/>
    <cellStyle name="Normal 7 2" xfId="189" xr:uid="{00000000-0005-0000-0000-0000B1010000}"/>
    <cellStyle name="Normal 7_Sheet1" xfId="462" xr:uid="{00000000-0005-0000-0000-0000B2010000}"/>
    <cellStyle name="Normal 70" xfId="463" xr:uid="{00000000-0005-0000-0000-0000B3010000}"/>
    <cellStyle name="Normal 70 2" xfId="464" xr:uid="{00000000-0005-0000-0000-0000B4010000}"/>
    <cellStyle name="Normal 71" xfId="465" xr:uid="{00000000-0005-0000-0000-0000B5010000}"/>
    <cellStyle name="Normal 71 2" xfId="466" xr:uid="{00000000-0005-0000-0000-0000B6010000}"/>
    <cellStyle name="Normal 72" xfId="467" xr:uid="{00000000-0005-0000-0000-0000B7010000}"/>
    <cellStyle name="Normal 72 2" xfId="468" xr:uid="{00000000-0005-0000-0000-0000B8010000}"/>
    <cellStyle name="Normal 73" xfId="469" xr:uid="{00000000-0005-0000-0000-0000B9010000}"/>
    <cellStyle name="Normal 73 2" xfId="470" xr:uid="{00000000-0005-0000-0000-0000BA010000}"/>
    <cellStyle name="Normal 74" xfId="471" xr:uid="{00000000-0005-0000-0000-0000BB010000}"/>
    <cellStyle name="Normal 74 2" xfId="472" xr:uid="{00000000-0005-0000-0000-0000BC010000}"/>
    <cellStyle name="Normal 75" xfId="473" xr:uid="{00000000-0005-0000-0000-0000BD010000}"/>
    <cellStyle name="Normal 75 2" xfId="474" xr:uid="{00000000-0005-0000-0000-0000BE010000}"/>
    <cellStyle name="Normal 76" xfId="475" xr:uid="{00000000-0005-0000-0000-0000BF010000}"/>
    <cellStyle name="Normal 76 2" xfId="476" xr:uid="{00000000-0005-0000-0000-0000C0010000}"/>
    <cellStyle name="Normal 77" xfId="477" xr:uid="{00000000-0005-0000-0000-0000C1010000}"/>
    <cellStyle name="Normal 77 2" xfId="478" xr:uid="{00000000-0005-0000-0000-0000C2010000}"/>
    <cellStyle name="Normal 78" xfId="479" xr:uid="{00000000-0005-0000-0000-0000C3010000}"/>
    <cellStyle name="Normal 78 2" xfId="480" xr:uid="{00000000-0005-0000-0000-0000C4010000}"/>
    <cellStyle name="Normal 79" xfId="481" xr:uid="{00000000-0005-0000-0000-0000C5010000}"/>
    <cellStyle name="Normal 79 2" xfId="482" xr:uid="{00000000-0005-0000-0000-0000C6010000}"/>
    <cellStyle name="Normal 8" xfId="99" xr:uid="{00000000-0005-0000-0000-0000C7010000}"/>
    <cellStyle name="Normal 8 2" xfId="203" xr:uid="{00000000-0005-0000-0000-0000C8010000}"/>
    <cellStyle name="Normal 8_Sheet1" xfId="483" xr:uid="{00000000-0005-0000-0000-0000C9010000}"/>
    <cellStyle name="Normal 80" xfId="484" xr:uid="{00000000-0005-0000-0000-0000CA010000}"/>
    <cellStyle name="Normal 80 2" xfId="485" xr:uid="{00000000-0005-0000-0000-0000CB010000}"/>
    <cellStyle name="Normal 81" xfId="486" xr:uid="{00000000-0005-0000-0000-0000CC010000}"/>
    <cellStyle name="Normal 81 2" xfId="487" xr:uid="{00000000-0005-0000-0000-0000CD010000}"/>
    <cellStyle name="Normal 82" xfId="488" xr:uid="{00000000-0005-0000-0000-0000CE010000}"/>
    <cellStyle name="Normal 82 2" xfId="489" xr:uid="{00000000-0005-0000-0000-0000CF010000}"/>
    <cellStyle name="Normal 83" xfId="490" xr:uid="{00000000-0005-0000-0000-0000D0010000}"/>
    <cellStyle name="Normal 83 2" xfId="491" xr:uid="{00000000-0005-0000-0000-0000D1010000}"/>
    <cellStyle name="Normal 84" xfId="492" xr:uid="{00000000-0005-0000-0000-0000D2010000}"/>
    <cellStyle name="Normal 84 2" xfId="493" xr:uid="{00000000-0005-0000-0000-0000D3010000}"/>
    <cellStyle name="Normal 85" xfId="494" xr:uid="{00000000-0005-0000-0000-0000D4010000}"/>
    <cellStyle name="Normal 85 2" xfId="495" xr:uid="{00000000-0005-0000-0000-0000D5010000}"/>
    <cellStyle name="Normal 86" xfId="496" xr:uid="{00000000-0005-0000-0000-0000D6010000}"/>
    <cellStyle name="Normal 86 2" xfId="497" xr:uid="{00000000-0005-0000-0000-0000D7010000}"/>
    <cellStyle name="Normal 87" xfId="498" xr:uid="{00000000-0005-0000-0000-0000D8010000}"/>
    <cellStyle name="Normal 87 2" xfId="499" xr:uid="{00000000-0005-0000-0000-0000D9010000}"/>
    <cellStyle name="Normal 88" xfId="500" xr:uid="{00000000-0005-0000-0000-0000DA010000}"/>
    <cellStyle name="Normal 88 2" xfId="501" xr:uid="{00000000-0005-0000-0000-0000DB010000}"/>
    <cellStyle name="Normal 89" xfId="502" xr:uid="{00000000-0005-0000-0000-0000DC010000}"/>
    <cellStyle name="Normal 89 2" xfId="503" xr:uid="{00000000-0005-0000-0000-0000DD010000}"/>
    <cellStyle name="Normal 9" xfId="113" xr:uid="{00000000-0005-0000-0000-0000DE010000}"/>
    <cellStyle name="Normal 9 2" xfId="217" xr:uid="{00000000-0005-0000-0000-0000DF010000}"/>
    <cellStyle name="Normal 9_Sheet1" xfId="504" xr:uid="{00000000-0005-0000-0000-0000E0010000}"/>
    <cellStyle name="Normal 90" xfId="505" xr:uid="{00000000-0005-0000-0000-0000E1010000}"/>
    <cellStyle name="Normal 91" xfId="506" xr:uid="{00000000-0005-0000-0000-0000E2010000}"/>
    <cellStyle name="Normal 92" xfId="507" xr:uid="{00000000-0005-0000-0000-0000E3010000}"/>
    <cellStyle name="Normal 93" xfId="508" xr:uid="{00000000-0005-0000-0000-0000E4010000}"/>
    <cellStyle name="Normal 94" xfId="509" xr:uid="{00000000-0005-0000-0000-0000E5010000}"/>
    <cellStyle name="Normal 95" xfId="510" xr:uid="{00000000-0005-0000-0000-0000E6010000}"/>
    <cellStyle name="Normal 96" xfId="518" xr:uid="{A7D196F1-8A14-4BD2-9C9B-51196F886F02}"/>
    <cellStyle name="Normal 97" xfId="521" xr:uid="{493C7564-9E1D-444B-AA7A-4485B3D3FA44}"/>
    <cellStyle name="Note" xfId="26" builtinId="10" customBuiltin="1"/>
    <cellStyle name="Note 10" xfId="261" xr:uid="{00000000-0005-0000-0000-0000E8010000}"/>
    <cellStyle name="Note 11" xfId="275" xr:uid="{00000000-0005-0000-0000-0000E9010000}"/>
    <cellStyle name="Note 2" xfId="69" xr:uid="{00000000-0005-0000-0000-0000EA010000}"/>
    <cellStyle name="Note 2 2" xfId="174" xr:uid="{00000000-0005-0000-0000-0000EB010000}"/>
    <cellStyle name="Note 3" xfId="72" xr:uid="{00000000-0005-0000-0000-0000EC010000}"/>
    <cellStyle name="Note 3 2" xfId="176" xr:uid="{00000000-0005-0000-0000-0000ED010000}"/>
    <cellStyle name="Note 4" xfId="86" xr:uid="{00000000-0005-0000-0000-0000EE010000}"/>
    <cellStyle name="Note 4 2" xfId="190" xr:uid="{00000000-0005-0000-0000-0000EF010000}"/>
    <cellStyle name="Note 5" xfId="100" xr:uid="{00000000-0005-0000-0000-0000F0010000}"/>
    <cellStyle name="Note 5 2" xfId="204" xr:uid="{00000000-0005-0000-0000-0000F1010000}"/>
    <cellStyle name="Note 6" xfId="114" xr:uid="{00000000-0005-0000-0000-0000F2010000}"/>
    <cellStyle name="Note 6 2" xfId="218" xr:uid="{00000000-0005-0000-0000-0000F3010000}"/>
    <cellStyle name="Note 7" xfId="128" xr:uid="{00000000-0005-0000-0000-0000F4010000}"/>
    <cellStyle name="Note 7 2" xfId="232" xr:uid="{00000000-0005-0000-0000-0000F5010000}"/>
    <cellStyle name="Note 8" xfId="142" xr:uid="{00000000-0005-0000-0000-0000F6010000}"/>
    <cellStyle name="Note 8 2" xfId="246" xr:uid="{00000000-0005-0000-0000-0000F7010000}"/>
    <cellStyle name="Note 9" xfId="158" xr:uid="{00000000-0005-0000-0000-0000F8010000}"/>
    <cellStyle name="Output" xfId="21" builtinId="21" customBuiltin="1"/>
    <cellStyle name="Output 2" xfId="511" xr:uid="{00000000-0005-0000-0000-0000FA010000}"/>
    <cellStyle name="Percent" xfId="3" builtinId="5"/>
    <cellStyle name="Percent 2" xfId="7" xr:uid="{00000000-0005-0000-0000-0000FC010000}"/>
    <cellStyle name="Percent 3" xfId="6" xr:uid="{00000000-0005-0000-0000-0000FD010000}"/>
    <cellStyle name="Title 2" xfId="54" xr:uid="{00000000-0005-0000-0000-0000FE010000}"/>
    <cellStyle name="Total" xfId="28" builtinId="25" customBuiltin="1"/>
    <cellStyle name="Total 2" xfId="70" xr:uid="{00000000-0005-0000-0000-000000020000}"/>
    <cellStyle name="Total 3" xfId="63" xr:uid="{00000000-0005-0000-0000-000001020000}"/>
    <cellStyle name="Warning Text" xfId="25" builtinId="11" customBuiltin="1"/>
    <cellStyle name="Warning Text 2" xfId="512" xr:uid="{00000000-0005-0000-0000-000003020000}"/>
  </cellStyles>
  <dxfs count="0"/>
  <tableStyles count="1" defaultTableStyle="TableStyleMedium9" defaultPivotStyle="PivotStyleLight16">
    <tableStyle name="Invisible" pivot="0" table="0" count="0" xr9:uid="{021B4F41-C801-434D-BB95-4AE6059CE98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Enbridge Gas PGA  vs M13 Ontario Gas Price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1154064852367003E-2"/>
          <c:y val="7.6924526446028554E-2"/>
          <c:w val="0.8171168618445912"/>
          <c:h val="0.77644338836343685"/>
        </c:manualLayout>
      </c:layout>
      <c:lineChart>
        <c:grouping val="standard"/>
        <c:varyColors val="0"/>
        <c:ser>
          <c:idx val="0"/>
          <c:order val="0"/>
          <c:tx>
            <c:v>EGI's Ont GPA Price</c:v>
          </c:tx>
          <c:cat>
            <c:strRef>
              <c:f>Sheet1!$A$44:$A$156</c:f>
              <c:strCache>
                <c:ptCount val="113"/>
                <c:pt idx="0">
                  <c:v>Jan,15</c:v>
                </c:pt>
                <c:pt idx="1">
                  <c:v>Feb,15</c:v>
                </c:pt>
                <c:pt idx="2">
                  <c:v>Mar,15</c:v>
                </c:pt>
                <c:pt idx="3">
                  <c:v>Apr,15</c:v>
                </c:pt>
                <c:pt idx="4">
                  <c:v>May,15</c:v>
                </c:pt>
                <c:pt idx="5">
                  <c:v>Jun,15</c:v>
                </c:pt>
                <c:pt idx="6">
                  <c:v>Jul,15</c:v>
                </c:pt>
                <c:pt idx="7">
                  <c:v>Aug,15</c:v>
                </c:pt>
                <c:pt idx="8">
                  <c:v>Sep,15</c:v>
                </c:pt>
                <c:pt idx="9">
                  <c:v>Oct,15</c:v>
                </c:pt>
                <c:pt idx="10">
                  <c:v>Nov,15</c:v>
                </c:pt>
                <c:pt idx="11">
                  <c:v>Dec,15</c:v>
                </c:pt>
                <c:pt idx="12">
                  <c:v>Jan,16</c:v>
                </c:pt>
                <c:pt idx="13">
                  <c:v>Feb,16</c:v>
                </c:pt>
                <c:pt idx="14">
                  <c:v>Mar,16</c:v>
                </c:pt>
                <c:pt idx="15">
                  <c:v>Apr,16</c:v>
                </c:pt>
                <c:pt idx="16">
                  <c:v>May,16</c:v>
                </c:pt>
                <c:pt idx="17">
                  <c:v>Jun,16</c:v>
                </c:pt>
                <c:pt idx="18">
                  <c:v>Jul,16</c:v>
                </c:pt>
                <c:pt idx="19">
                  <c:v>Aug,16</c:v>
                </c:pt>
                <c:pt idx="20">
                  <c:v>Sep,16</c:v>
                </c:pt>
                <c:pt idx="21">
                  <c:v>Oct,16</c:v>
                </c:pt>
                <c:pt idx="22">
                  <c:v>Nov,16</c:v>
                </c:pt>
                <c:pt idx="23">
                  <c:v>Dec, 16</c:v>
                </c:pt>
                <c:pt idx="24">
                  <c:v>Jan, 17</c:v>
                </c:pt>
                <c:pt idx="25">
                  <c:v>Feb, 17</c:v>
                </c:pt>
                <c:pt idx="26">
                  <c:v>Mar, 17</c:v>
                </c:pt>
                <c:pt idx="27">
                  <c:v>Apr, 17</c:v>
                </c:pt>
                <c:pt idx="28">
                  <c:v>May, 17</c:v>
                </c:pt>
                <c:pt idx="29">
                  <c:v>Jun, 17</c:v>
                </c:pt>
                <c:pt idx="30">
                  <c:v>Jul, 17</c:v>
                </c:pt>
                <c:pt idx="31">
                  <c:v>Aug, 17</c:v>
                </c:pt>
                <c:pt idx="32">
                  <c:v>Sep, 17</c:v>
                </c:pt>
                <c:pt idx="33">
                  <c:v>Oct, 17</c:v>
                </c:pt>
                <c:pt idx="34">
                  <c:v>Nov, 17</c:v>
                </c:pt>
                <c:pt idx="35">
                  <c:v>Dec, 17</c:v>
                </c:pt>
                <c:pt idx="36">
                  <c:v>Jan, 18</c:v>
                </c:pt>
                <c:pt idx="37">
                  <c:v>Feb, 18</c:v>
                </c:pt>
                <c:pt idx="38">
                  <c:v>Mar, 18</c:v>
                </c:pt>
                <c:pt idx="39">
                  <c:v>Apr, 18</c:v>
                </c:pt>
                <c:pt idx="40">
                  <c:v>May, 18</c:v>
                </c:pt>
                <c:pt idx="41">
                  <c:v>Jun, 18</c:v>
                </c:pt>
                <c:pt idx="42">
                  <c:v>Jul, 18</c:v>
                </c:pt>
                <c:pt idx="43">
                  <c:v>Aug, 18</c:v>
                </c:pt>
                <c:pt idx="44">
                  <c:v>Sep, 18</c:v>
                </c:pt>
                <c:pt idx="45">
                  <c:v>Oct, 18</c:v>
                </c:pt>
                <c:pt idx="46">
                  <c:v>Nov, 18</c:v>
                </c:pt>
                <c:pt idx="47">
                  <c:v>Dec, 18</c:v>
                </c:pt>
                <c:pt idx="48">
                  <c:v>Jan, 19</c:v>
                </c:pt>
                <c:pt idx="49">
                  <c:v>Feb, 19</c:v>
                </c:pt>
                <c:pt idx="50">
                  <c:v>Mar, 19</c:v>
                </c:pt>
                <c:pt idx="51">
                  <c:v>Apr, 19</c:v>
                </c:pt>
                <c:pt idx="52">
                  <c:v>May, 19</c:v>
                </c:pt>
                <c:pt idx="53">
                  <c:v>Jun, 19</c:v>
                </c:pt>
                <c:pt idx="54">
                  <c:v>Jul, 19</c:v>
                </c:pt>
                <c:pt idx="55">
                  <c:v>Aug, 19</c:v>
                </c:pt>
                <c:pt idx="56">
                  <c:v>Sep, 19</c:v>
                </c:pt>
                <c:pt idx="57">
                  <c:v>Oct, 19</c:v>
                </c:pt>
                <c:pt idx="58">
                  <c:v>Nov, 19</c:v>
                </c:pt>
                <c:pt idx="59">
                  <c:v>Dec, 19</c:v>
                </c:pt>
                <c:pt idx="60">
                  <c:v>Jan, 20</c:v>
                </c:pt>
                <c:pt idx="61">
                  <c:v>Feb, 20</c:v>
                </c:pt>
                <c:pt idx="62">
                  <c:v>Mar, 20</c:v>
                </c:pt>
                <c:pt idx="63">
                  <c:v>Apr, 20</c:v>
                </c:pt>
                <c:pt idx="64">
                  <c:v>May, 20</c:v>
                </c:pt>
                <c:pt idx="65">
                  <c:v>Jun, 20</c:v>
                </c:pt>
                <c:pt idx="66">
                  <c:v>Jul, 20</c:v>
                </c:pt>
                <c:pt idx="67">
                  <c:v>Aug, 20</c:v>
                </c:pt>
                <c:pt idx="68">
                  <c:v>Sep, 20</c:v>
                </c:pt>
                <c:pt idx="69">
                  <c:v>Oct, 20</c:v>
                </c:pt>
                <c:pt idx="70">
                  <c:v>Nov, 20</c:v>
                </c:pt>
                <c:pt idx="71">
                  <c:v>Dec, 20</c:v>
                </c:pt>
                <c:pt idx="72">
                  <c:v>Jan, 21</c:v>
                </c:pt>
                <c:pt idx="73">
                  <c:v>Feb, 21</c:v>
                </c:pt>
                <c:pt idx="74">
                  <c:v>Mar, 21</c:v>
                </c:pt>
                <c:pt idx="75">
                  <c:v>Apr, 21</c:v>
                </c:pt>
                <c:pt idx="76">
                  <c:v>May, 21</c:v>
                </c:pt>
                <c:pt idx="77">
                  <c:v>Jun, 21</c:v>
                </c:pt>
                <c:pt idx="78">
                  <c:v>Jul, 21</c:v>
                </c:pt>
                <c:pt idx="79">
                  <c:v>Aug, 21</c:v>
                </c:pt>
                <c:pt idx="80">
                  <c:v>Sep, 21</c:v>
                </c:pt>
                <c:pt idx="81">
                  <c:v>Oct, 21</c:v>
                </c:pt>
                <c:pt idx="82">
                  <c:v>Nov, 21</c:v>
                </c:pt>
                <c:pt idx="83">
                  <c:v>Dec, 21</c:v>
                </c:pt>
                <c:pt idx="84">
                  <c:v>Jan, 22</c:v>
                </c:pt>
                <c:pt idx="85">
                  <c:v>Feb, 22</c:v>
                </c:pt>
                <c:pt idx="86">
                  <c:v>Mar, 22</c:v>
                </c:pt>
                <c:pt idx="87">
                  <c:v>Apr, 22</c:v>
                </c:pt>
                <c:pt idx="88">
                  <c:v>May, 22</c:v>
                </c:pt>
                <c:pt idx="89">
                  <c:v>Jun, 22</c:v>
                </c:pt>
                <c:pt idx="90">
                  <c:v>Jul, 22</c:v>
                </c:pt>
                <c:pt idx="91">
                  <c:v>Aug, 22</c:v>
                </c:pt>
                <c:pt idx="92">
                  <c:v>Sep, 22</c:v>
                </c:pt>
                <c:pt idx="93">
                  <c:v>Oct, 22</c:v>
                </c:pt>
                <c:pt idx="94">
                  <c:v>Nov, 22</c:v>
                </c:pt>
                <c:pt idx="95">
                  <c:v>Dec, 22</c:v>
                </c:pt>
                <c:pt idx="96">
                  <c:v>Jan, 23</c:v>
                </c:pt>
                <c:pt idx="97">
                  <c:v>Feb, 23</c:v>
                </c:pt>
                <c:pt idx="98">
                  <c:v>Mar, 23</c:v>
                </c:pt>
                <c:pt idx="99">
                  <c:v>Apr, 23</c:v>
                </c:pt>
                <c:pt idx="100">
                  <c:v>May, 23</c:v>
                </c:pt>
                <c:pt idx="101">
                  <c:v>Jun, 23</c:v>
                </c:pt>
                <c:pt idx="102">
                  <c:v>Jul, 23</c:v>
                </c:pt>
                <c:pt idx="103">
                  <c:v>Aug, 23</c:v>
                </c:pt>
                <c:pt idx="104">
                  <c:v>Sep, 23</c:v>
                </c:pt>
                <c:pt idx="105">
                  <c:v>Oct, 23</c:v>
                </c:pt>
                <c:pt idx="106">
                  <c:v>Nov, 23</c:v>
                </c:pt>
                <c:pt idx="107">
                  <c:v>Dec, 23</c:v>
                </c:pt>
                <c:pt idx="108">
                  <c:v>Jan, 24</c:v>
                </c:pt>
                <c:pt idx="109">
                  <c:v>Feb, 24</c:v>
                </c:pt>
                <c:pt idx="110">
                  <c:v>Mar, 24</c:v>
                </c:pt>
                <c:pt idx="111">
                  <c:v>Apr, 24</c:v>
                </c:pt>
                <c:pt idx="112">
                  <c:v>May, 24</c:v>
                </c:pt>
              </c:strCache>
            </c:strRef>
          </c:cat>
          <c:val>
            <c:numRef>
              <c:f>Sheet1!$G$44:$G$156</c:f>
              <c:numCache>
                <c:formatCode>"$"#,##0.000</c:formatCode>
                <c:ptCount val="113"/>
                <c:pt idx="0">
                  <c:v>3.67672700928</c:v>
                </c:pt>
                <c:pt idx="1">
                  <c:v>3.3220907803199995</c:v>
                </c:pt>
                <c:pt idx="2">
                  <c:v>4.7583122683199992</c:v>
                </c:pt>
                <c:pt idx="3">
                  <c:v>2.8823860478400003</c:v>
                </c:pt>
                <c:pt idx="4">
                  <c:v>2.7498117566399998</c:v>
                </c:pt>
                <c:pt idx="5">
                  <c:v>3.0735139843200003</c:v>
                </c:pt>
                <c:pt idx="6">
                  <c:v>2.9685593371200003</c:v>
                </c:pt>
                <c:pt idx="7">
                  <c:v>3.2966807078400002</c:v>
                </c:pt>
                <c:pt idx="8">
                  <c:v>3.2314983479999997</c:v>
                </c:pt>
                <c:pt idx="9">
                  <c:v>3.2491749201599998</c:v>
                </c:pt>
                <c:pt idx="10">
                  <c:v>2.60950396512</c:v>
                </c:pt>
                <c:pt idx="11">
                  <c:v>2.6669528246399996</c:v>
                </c:pt>
                <c:pt idx="12">
                  <c:v>2.8205180452799996</c:v>
                </c:pt>
                <c:pt idx="13">
                  <c:v>2.4062233852799997</c:v>
                </c:pt>
                <c:pt idx="14">
                  <c:v>1.59310106592</c:v>
                </c:pt>
                <c:pt idx="15">
                  <c:v>1.77539071632</c:v>
                </c:pt>
                <c:pt idx="16">
                  <c:v>1.8008007888000002</c:v>
                </c:pt>
                <c:pt idx="17">
                  <c:v>1.6903222127999999</c:v>
                </c:pt>
                <c:pt idx="18">
                  <c:v>2.8989578342399995</c:v>
                </c:pt>
                <c:pt idx="19">
                  <c:v>2.5509503198400001</c:v>
                </c:pt>
                <c:pt idx="20">
                  <c:v>2.9420444788800002</c:v>
                </c:pt>
                <c:pt idx="21">
                  <c:v>2.9619306225599997</c:v>
                </c:pt>
                <c:pt idx="22">
                  <c:v>4.0037435942400004</c:v>
                </c:pt>
                <c:pt idx="23">
                  <c:v>4.9626976339199995</c:v>
                </c:pt>
                <c:pt idx="24">
                  <c:v>6.4652062675200002</c:v>
                </c:pt>
                <c:pt idx="25">
                  <c:v>4.7726744832000003</c:v>
                </c:pt>
                <c:pt idx="26">
                  <c:v>3.82034915808</c:v>
                </c:pt>
                <c:pt idx="27">
                  <c:v>4.5384599020800005</c:v>
                </c:pt>
                <c:pt idx="28">
                  <c:v>4.5638699745600002</c:v>
                </c:pt>
                <c:pt idx="29">
                  <c:v>4.4224573972800005</c:v>
                </c:pt>
                <c:pt idx="30">
                  <c:v>3.59939200608</c:v>
                </c:pt>
                <c:pt idx="31">
                  <c:v>3.6712030804800002</c:v>
                </c:pt>
                <c:pt idx="32">
                  <c:v>3.6612600086400002</c:v>
                </c:pt>
                <c:pt idx="33">
                  <c:v>3.6634695801600001</c:v>
                </c:pt>
                <c:pt idx="34">
                  <c:v>3.5717723620799999</c:v>
                </c:pt>
                <c:pt idx="35">
                  <c:v>4.1959763164800004</c:v>
                </c:pt>
                <c:pt idx="36">
                  <c:v>3.87669323184</c:v>
                </c:pt>
                <c:pt idx="37">
                  <c:v>5.2399988596799991</c:v>
                </c:pt>
                <c:pt idx="38">
                  <c:v>3.3751204968000001</c:v>
                </c:pt>
                <c:pt idx="39">
                  <c:v>3.3950066404799997</c:v>
                </c:pt>
                <c:pt idx="40">
                  <c:v>3.5342096462400003</c:v>
                </c:pt>
                <c:pt idx="41">
                  <c:v>3.5165330740800003</c:v>
                </c:pt>
                <c:pt idx="42">
                  <c:v>3.7794720849600001</c:v>
                </c:pt>
                <c:pt idx="43">
                  <c:v>3.7717385846400004</c:v>
                </c:pt>
                <c:pt idx="44">
                  <c:v>3.8855315179199996</c:v>
                </c:pt>
                <c:pt idx="45">
                  <c:v>3.7861007995199998</c:v>
                </c:pt>
                <c:pt idx="46">
                  <c:v>4.6157949052800005</c:v>
                </c:pt>
                <c:pt idx="47">
                  <c:v>6.71820220656</c:v>
                </c:pt>
                <c:pt idx="48">
                  <c:v>5.08643363904</c:v>
                </c:pt>
                <c:pt idx="49">
                  <c:v>3.9926957366400009</c:v>
                </c:pt>
                <c:pt idx="50">
                  <c:v>4.0291536667200001</c:v>
                </c:pt>
                <c:pt idx="51">
                  <c:v>3.6126494351999998</c:v>
                </c:pt>
                <c:pt idx="52">
                  <c:v>3.2403366340800006</c:v>
                </c:pt>
                <c:pt idx="53">
                  <c:v>3.2712706353600005</c:v>
                </c:pt>
                <c:pt idx="54">
                  <c:v>2.7917936155200005</c:v>
                </c:pt>
                <c:pt idx="55">
                  <c:v>2.6503810382400004</c:v>
                </c:pt>
                <c:pt idx="56">
                  <c:v>2.7398686847999998</c:v>
                </c:pt>
                <c:pt idx="57">
                  <c:v>2.5553694628800003</c:v>
                </c:pt>
                <c:pt idx="58">
                  <c:v>3.5496766468800001</c:v>
                </c:pt>
                <c:pt idx="59">
                  <c:v>3.4778655724800003</c:v>
                </c:pt>
                <c:pt idx="60">
                  <c:v>2.84040418896</c:v>
                </c:pt>
                <c:pt idx="61">
                  <c:v>2.3333075251200004</c:v>
                </c:pt>
                <c:pt idx="62">
                  <c:v>2.2128858772800002</c:v>
                </c:pt>
                <c:pt idx="63">
                  <c:v>2.0847307291199999</c:v>
                </c:pt>
                <c:pt idx="64">
                  <c:v>2.5796747496000001</c:v>
                </c:pt>
                <c:pt idx="65">
                  <c:v>2.2095715199999995</c:v>
                </c:pt>
                <c:pt idx="66">
                  <c:v>1.9974526540799999</c:v>
                </c:pt>
                <c:pt idx="67">
                  <c:v>2.3145261672000004</c:v>
                </c:pt>
                <c:pt idx="68">
                  <c:v>2.9044817630400002</c:v>
                </c:pt>
                <c:pt idx="69">
                  <c:v>2.3808133128000004</c:v>
                </c:pt>
                <c:pt idx="70">
                  <c:v>3.7231280112</c:v>
                </c:pt>
                <c:pt idx="71">
                  <c:v>3.4623985718400005</c:v>
                </c:pt>
                <c:pt idx="72">
                  <c:v>3.0713044128000004</c:v>
                </c:pt>
                <c:pt idx="73">
                  <c:v>3.4226262844800006</c:v>
                </c:pt>
                <c:pt idx="74">
                  <c:v>3.5883441484800005</c:v>
                </c:pt>
                <c:pt idx="75">
                  <c:v>3.1066575571200001</c:v>
                </c:pt>
                <c:pt idx="76">
                  <c:v>3.4635033576000005</c:v>
                </c:pt>
                <c:pt idx="77">
                  <c:v>3.4712368579199997</c:v>
                </c:pt>
                <c:pt idx="78">
                  <c:v>4.4799062567999997</c:v>
                </c:pt>
                <c:pt idx="79">
                  <c:v>5.0190417076799996</c:v>
                </c:pt>
                <c:pt idx="80">
                  <c:v>5.5228240142399994</c:v>
                </c:pt>
                <c:pt idx="81">
                  <c:v>7.1722691539199994</c:v>
                </c:pt>
                <c:pt idx="82">
                  <c:v>7.7854252507199995</c:v>
                </c:pt>
                <c:pt idx="83">
                  <c:v>6.9391593585599995</c:v>
                </c:pt>
                <c:pt idx="84">
                  <c:v>5.3670492220799995</c:v>
                </c:pt>
                <c:pt idx="85">
                  <c:v>8.0892413347200005</c:v>
                </c:pt>
                <c:pt idx="86">
                  <c:v>5.972471818559999</c:v>
                </c:pt>
                <c:pt idx="87">
                  <c:v>6.7911180667200002</c:v>
                </c:pt>
                <c:pt idx="88">
                  <c:v>9.6039026116799988</c:v>
                </c:pt>
                <c:pt idx="89">
                  <c:v>11.391445971360001</c:v>
                </c:pt>
                <c:pt idx="90">
                  <c:v>8.6107002134399995</c:v>
                </c:pt>
                <c:pt idx="91">
                  <c:v>11.306377467839999</c:v>
                </c:pt>
                <c:pt idx="92">
                  <c:v>11.874237348479999</c:v>
                </c:pt>
                <c:pt idx="93">
                  <c:v>7.8638650396800012</c:v>
                </c:pt>
                <c:pt idx="94">
                  <c:v>7.0430092200000001</c:v>
                </c:pt>
                <c:pt idx="95">
                  <c:v>9.3398588150400013</c:v>
                </c:pt>
                <c:pt idx="96">
                  <c:v>6.6817442764800008</c:v>
                </c:pt>
                <c:pt idx="97">
                  <c:v>4.4953732574399998</c:v>
                </c:pt>
                <c:pt idx="98">
                  <c:v>3.6910892241600002</c:v>
                </c:pt>
                <c:pt idx="99">
                  <c:v>2.9696641228800003</c:v>
                </c:pt>
                <c:pt idx="100">
                  <c:v>2.8757573332800002</c:v>
                </c:pt>
                <c:pt idx="101">
                  <c:v>2.7917936155200005</c:v>
                </c:pt>
                <c:pt idx="102">
                  <c:v>3.2558036347200003</c:v>
                </c:pt>
                <c:pt idx="103">
                  <c:v>3.0469991260799998</c:v>
                </c:pt>
                <c:pt idx="104">
                  <c:v>3.1718399169599998</c:v>
                </c:pt>
                <c:pt idx="105">
                  <c:v>3.2032158325440001</c:v>
                </c:pt>
                <c:pt idx="106">
                  <c:v>4.0258393094400002</c:v>
                </c:pt>
                <c:pt idx="107">
                  <c:v>3.6292212216000004</c:v>
                </c:pt>
                <c:pt idx="108">
                  <c:v>3.3640726391999998</c:v>
                </c:pt>
                <c:pt idx="109">
                  <c:v>3.1972499894399999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2-4675-908A-495D4748EE0F}"/>
            </c:ext>
          </c:extLst>
        </c:ser>
        <c:ser>
          <c:idx val="1"/>
          <c:order val="1"/>
          <c:tx>
            <c:v>Dawn Spot/M13</c:v>
          </c:tx>
          <c:cat>
            <c:strRef>
              <c:f>Sheet1!$A$44:$A$156</c:f>
              <c:strCache>
                <c:ptCount val="113"/>
                <c:pt idx="0">
                  <c:v>Jan,15</c:v>
                </c:pt>
                <c:pt idx="1">
                  <c:v>Feb,15</c:v>
                </c:pt>
                <c:pt idx="2">
                  <c:v>Mar,15</c:v>
                </c:pt>
                <c:pt idx="3">
                  <c:v>Apr,15</c:v>
                </c:pt>
                <c:pt idx="4">
                  <c:v>May,15</c:v>
                </c:pt>
                <c:pt idx="5">
                  <c:v>Jun,15</c:v>
                </c:pt>
                <c:pt idx="6">
                  <c:v>Jul,15</c:v>
                </c:pt>
                <c:pt idx="7">
                  <c:v>Aug,15</c:v>
                </c:pt>
                <c:pt idx="8">
                  <c:v>Sep,15</c:v>
                </c:pt>
                <c:pt idx="9">
                  <c:v>Oct,15</c:v>
                </c:pt>
                <c:pt idx="10">
                  <c:v>Nov,15</c:v>
                </c:pt>
                <c:pt idx="11">
                  <c:v>Dec,15</c:v>
                </c:pt>
                <c:pt idx="12">
                  <c:v>Jan,16</c:v>
                </c:pt>
                <c:pt idx="13">
                  <c:v>Feb,16</c:v>
                </c:pt>
                <c:pt idx="14">
                  <c:v>Mar,16</c:v>
                </c:pt>
                <c:pt idx="15">
                  <c:v>Apr,16</c:v>
                </c:pt>
                <c:pt idx="16">
                  <c:v>May,16</c:v>
                </c:pt>
                <c:pt idx="17">
                  <c:v>Jun,16</c:v>
                </c:pt>
                <c:pt idx="18">
                  <c:v>Jul,16</c:v>
                </c:pt>
                <c:pt idx="19">
                  <c:v>Aug,16</c:v>
                </c:pt>
                <c:pt idx="20">
                  <c:v>Sep,16</c:v>
                </c:pt>
                <c:pt idx="21">
                  <c:v>Oct,16</c:v>
                </c:pt>
                <c:pt idx="22">
                  <c:v>Nov,16</c:v>
                </c:pt>
                <c:pt idx="23">
                  <c:v>Dec, 16</c:v>
                </c:pt>
                <c:pt idx="24">
                  <c:v>Jan, 17</c:v>
                </c:pt>
                <c:pt idx="25">
                  <c:v>Feb, 17</c:v>
                </c:pt>
                <c:pt idx="26">
                  <c:v>Mar, 17</c:v>
                </c:pt>
                <c:pt idx="27">
                  <c:v>Apr, 17</c:v>
                </c:pt>
                <c:pt idx="28">
                  <c:v>May, 17</c:v>
                </c:pt>
                <c:pt idx="29">
                  <c:v>Jun, 17</c:v>
                </c:pt>
                <c:pt idx="30">
                  <c:v>Jul, 17</c:v>
                </c:pt>
                <c:pt idx="31">
                  <c:v>Aug, 17</c:v>
                </c:pt>
                <c:pt idx="32">
                  <c:v>Sep, 17</c:v>
                </c:pt>
                <c:pt idx="33">
                  <c:v>Oct, 17</c:v>
                </c:pt>
                <c:pt idx="34">
                  <c:v>Nov, 17</c:v>
                </c:pt>
                <c:pt idx="35">
                  <c:v>Dec, 17</c:v>
                </c:pt>
                <c:pt idx="36">
                  <c:v>Jan, 18</c:v>
                </c:pt>
                <c:pt idx="37">
                  <c:v>Feb, 18</c:v>
                </c:pt>
                <c:pt idx="38">
                  <c:v>Mar, 18</c:v>
                </c:pt>
                <c:pt idx="39">
                  <c:v>Apr, 18</c:v>
                </c:pt>
                <c:pt idx="40">
                  <c:v>May, 18</c:v>
                </c:pt>
                <c:pt idx="41">
                  <c:v>Jun, 18</c:v>
                </c:pt>
                <c:pt idx="42">
                  <c:v>Jul, 18</c:v>
                </c:pt>
                <c:pt idx="43">
                  <c:v>Aug, 18</c:v>
                </c:pt>
                <c:pt idx="44">
                  <c:v>Sep, 18</c:v>
                </c:pt>
                <c:pt idx="45">
                  <c:v>Oct, 18</c:v>
                </c:pt>
                <c:pt idx="46">
                  <c:v>Nov, 18</c:v>
                </c:pt>
                <c:pt idx="47">
                  <c:v>Dec, 18</c:v>
                </c:pt>
                <c:pt idx="48">
                  <c:v>Jan, 19</c:v>
                </c:pt>
                <c:pt idx="49">
                  <c:v>Feb, 19</c:v>
                </c:pt>
                <c:pt idx="50">
                  <c:v>Mar, 19</c:v>
                </c:pt>
                <c:pt idx="51">
                  <c:v>Apr, 19</c:v>
                </c:pt>
                <c:pt idx="52">
                  <c:v>May, 19</c:v>
                </c:pt>
                <c:pt idx="53">
                  <c:v>Jun, 19</c:v>
                </c:pt>
                <c:pt idx="54">
                  <c:v>Jul, 19</c:v>
                </c:pt>
                <c:pt idx="55">
                  <c:v>Aug, 19</c:v>
                </c:pt>
                <c:pt idx="56">
                  <c:v>Sep, 19</c:v>
                </c:pt>
                <c:pt idx="57">
                  <c:v>Oct, 19</c:v>
                </c:pt>
                <c:pt idx="58">
                  <c:v>Nov, 19</c:v>
                </c:pt>
                <c:pt idx="59">
                  <c:v>Dec, 19</c:v>
                </c:pt>
                <c:pt idx="60">
                  <c:v>Jan, 20</c:v>
                </c:pt>
                <c:pt idx="61">
                  <c:v>Feb, 20</c:v>
                </c:pt>
                <c:pt idx="62">
                  <c:v>Mar, 20</c:v>
                </c:pt>
                <c:pt idx="63">
                  <c:v>Apr, 20</c:v>
                </c:pt>
                <c:pt idx="64">
                  <c:v>May, 20</c:v>
                </c:pt>
                <c:pt idx="65">
                  <c:v>Jun, 20</c:v>
                </c:pt>
                <c:pt idx="66">
                  <c:v>Jul, 20</c:v>
                </c:pt>
                <c:pt idx="67">
                  <c:v>Aug, 20</c:v>
                </c:pt>
                <c:pt idx="68">
                  <c:v>Sep, 20</c:v>
                </c:pt>
                <c:pt idx="69">
                  <c:v>Oct, 20</c:v>
                </c:pt>
                <c:pt idx="70">
                  <c:v>Nov, 20</c:v>
                </c:pt>
                <c:pt idx="71">
                  <c:v>Dec, 20</c:v>
                </c:pt>
                <c:pt idx="72">
                  <c:v>Jan, 21</c:v>
                </c:pt>
                <c:pt idx="73">
                  <c:v>Feb, 21</c:v>
                </c:pt>
                <c:pt idx="74">
                  <c:v>Mar, 21</c:v>
                </c:pt>
                <c:pt idx="75">
                  <c:v>Apr, 21</c:v>
                </c:pt>
                <c:pt idx="76">
                  <c:v>May, 21</c:v>
                </c:pt>
                <c:pt idx="77">
                  <c:v>Jun, 21</c:v>
                </c:pt>
                <c:pt idx="78">
                  <c:v>Jul, 21</c:v>
                </c:pt>
                <c:pt idx="79">
                  <c:v>Aug, 21</c:v>
                </c:pt>
                <c:pt idx="80">
                  <c:v>Sep, 21</c:v>
                </c:pt>
                <c:pt idx="81">
                  <c:v>Oct, 21</c:v>
                </c:pt>
                <c:pt idx="82">
                  <c:v>Nov, 21</c:v>
                </c:pt>
                <c:pt idx="83">
                  <c:v>Dec, 21</c:v>
                </c:pt>
                <c:pt idx="84">
                  <c:v>Jan, 22</c:v>
                </c:pt>
                <c:pt idx="85">
                  <c:v>Feb, 22</c:v>
                </c:pt>
                <c:pt idx="86">
                  <c:v>Mar, 22</c:v>
                </c:pt>
                <c:pt idx="87">
                  <c:v>Apr, 22</c:v>
                </c:pt>
                <c:pt idx="88">
                  <c:v>May, 22</c:v>
                </c:pt>
                <c:pt idx="89">
                  <c:v>Jun, 22</c:v>
                </c:pt>
                <c:pt idx="90">
                  <c:v>Jul, 22</c:v>
                </c:pt>
                <c:pt idx="91">
                  <c:v>Aug, 22</c:v>
                </c:pt>
                <c:pt idx="92">
                  <c:v>Sep, 22</c:v>
                </c:pt>
                <c:pt idx="93">
                  <c:v>Oct, 22</c:v>
                </c:pt>
                <c:pt idx="94">
                  <c:v>Nov, 22</c:v>
                </c:pt>
                <c:pt idx="95">
                  <c:v>Dec, 22</c:v>
                </c:pt>
                <c:pt idx="96">
                  <c:v>Jan, 23</c:v>
                </c:pt>
                <c:pt idx="97">
                  <c:v>Feb, 23</c:v>
                </c:pt>
                <c:pt idx="98">
                  <c:v>Mar, 23</c:v>
                </c:pt>
                <c:pt idx="99">
                  <c:v>Apr, 23</c:v>
                </c:pt>
                <c:pt idx="100">
                  <c:v>May, 23</c:v>
                </c:pt>
                <c:pt idx="101">
                  <c:v>Jun, 23</c:v>
                </c:pt>
                <c:pt idx="102">
                  <c:v>Jul, 23</c:v>
                </c:pt>
                <c:pt idx="103">
                  <c:v>Aug, 23</c:v>
                </c:pt>
                <c:pt idx="104">
                  <c:v>Sep, 23</c:v>
                </c:pt>
                <c:pt idx="105">
                  <c:v>Oct, 23</c:v>
                </c:pt>
                <c:pt idx="106">
                  <c:v>Nov, 23</c:v>
                </c:pt>
                <c:pt idx="107">
                  <c:v>Dec, 23</c:v>
                </c:pt>
                <c:pt idx="108">
                  <c:v>Jan, 24</c:v>
                </c:pt>
                <c:pt idx="109">
                  <c:v>Feb, 24</c:v>
                </c:pt>
                <c:pt idx="110">
                  <c:v>Mar, 24</c:v>
                </c:pt>
                <c:pt idx="111">
                  <c:v>Apr, 24</c:v>
                </c:pt>
                <c:pt idx="112">
                  <c:v>May, 24</c:v>
                </c:pt>
              </c:strCache>
            </c:strRef>
          </c:cat>
          <c:val>
            <c:numRef>
              <c:f>Sheet1!$K$44:$K$156</c:f>
              <c:numCache>
                <c:formatCode>"$"#,##0.00</c:formatCode>
                <c:ptCount val="113"/>
                <c:pt idx="0">
                  <c:v>3.9288660968011668</c:v>
                </c:pt>
                <c:pt idx="1">
                  <c:v>5.9645953347824179</c:v>
                </c:pt>
                <c:pt idx="2">
                  <c:v>4.6794902680133657</c:v>
                </c:pt>
                <c:pt idx="3">
                  <c:v>3.6385601478554501</c:v>
                </c:pt>
                <c:pt idx="4">
                  <c:v>3.8363139861630642</c:v>
                </c:pt>
                <c:pt idx="5">
                  <c:v>3.6728080192941985</c:v>
                </c:pt>
                <c:pt idx="6">
                  <c:v>3.9159076463249654</c:v>
                </c:pt>
                <c:pt idx="7">
                  <c:v>4.1202398880907554</c:v>
                </c:pt>
                <c:pt idx="8">
                  <c:v>4.2144346865716766</c:v>
                </c:pt>
                <c:pt idx="9">
                  <c:v>3.5811993241299396</c:v>
                </c:pt>
                <c:pt idx="10">
                  <c:v>3.1082284391000923</c:v>
                </c:pt>
                <c:pt idx="11">
                  <c:v>2.8875182569129723</c:v>
                </c:pt>
                <c:pt idx="12">
                  <c:v>3.5177204001789879</c:v>
                </c:pt>
                <c:pt idx="13">
                  <c:v>2.926904109625537</c:v>
                </c:pt>
                <c:pt idx="14">
                  <c:v>2.5911879270372942</c:v>
                </c:pt>
                <c:pt idx="15">
                  <c:v>2.7579321614318091</c:v>
                </c:pt>
                <c:pt idx="16">
                  <c:v>2.7149271939173834</c:v>
                </c:pt>
                <c:pt idx="17">
                  <c:v>3.3845835575495626</c:v>
                </c:pt>
                <c:pt idx="18">
                  <c:v>3.7164990442248906</c:v>
                </c:pt>
                <c:pt idx="19">
                  <c:v>3.7515202546961279</c:v>
                </c:pt>
                <c:pt idx="20">
                  <c:v>4.0440107548883786</c:v>
                </c:pt>
                <c:pt idx="21">
                  <c:v>4.0445631399115856</c:v>
                </c:pt>
                <c:pt idx="22">
                  <c:v>3.7021425713160152</c:v>
                </c:pt>
                <c:pt idx="23">
                  <c:v>5.7216566784613088</c:v>
                </c:pt>
                <c:pt idx="24">
                  <c:v>4.8260038194064752</c:v>
                </c:pt>
                <c:pt idx="25">
                  <c:v>4.0795087608533294</c:v>
                </c:pt>
                <c:pt idx="26">
                  <c:v>4.3667236921411599</c:v>
                </c:pt>
                <c:pt idx="27">
                  <c:v>4.5754923659000637</c:v>
                </c:pt>
                <c:pt idx="28">
                  <c:v>4.5295571902861234</c:v>
                </c:pt>
                <c:pt idx="29">
                  <c:v>4.0281143414427945</c:v>
                </c:pt>
                <c:pt idx="30">
                  <c:v>3.845249626244331</c:v>
                </c:pt>
                <c:pt idx="31">
                  <c:v>3.7677680264652755</c:v>
                </c:pt>
                <c:pt idx="32">
                  <c:v>3.8497986793766126</c:v>
                </c:pt>
                <c:pt idx="33">
                  <c:v>3.7101860725311124</c:v>
                </c:pt>
                <c:pt idx="34">
                  <c:v>4.2216025398489867</c:v>
                </c:pt>
                <c:pt idx="35">
                  <c:v>3.9342810946904145</c:v>
                </c:pt>
                <c:pt idx="36">
                  <c:v>5.001977905370552</c:v>
                </c:pt>
                <c:pt idx="37">
                  <c:v>3.5032839629619885</c:v>
                </c:pt>
                <c:pt idx="38">
                  <c:v>3.4816038891188805</c:v>
                </c:pt>
                <c:pt idx="39">
                  <c:v>4.0097628834496284</c:v>
                </c:pt>
                <c:pt idx="40">
                  <c:v>3.5179034763581072</c:v>
                </c:pt>
                <c:pt idx="41">
                  <c:v>3.8214521986339602</c:v>
                </c:pt>
                <c:pt idx="42">
                  <c:v>3.8068049967655004</c:v>
                </c:pt>
                <c:pt idx="43">
                  <c:v>4.1588631559384233</c:v>
                </c:pt>
                <c:pt idx="44">
                  <c:v>4.0219767300738436</c:v>
                </c:pt>
                <c:pt idx="45">
                  <c:v>4.5494782028957292</c:v>
                </c:pt>
                <c:pt idx="46">
                  <c:v>5.9212307569406288</c:v>
                </c:pt>
                <c:pt idx="47">
                  <c:v>5.3635716268021971</c:v>
                </c:pt>
                <c:pt idx="48">
                  <c:v>4.3443766872686185</c:v>
                </c:pt>
                <c:pt idx="49">
                  <c:v>3.7293583967609032</c:v>
                </c:pt>
                <c:pt idx="50">
                  <c:v>4.1771936912728513</c:v>
                </c:pt>
                <c:pt idx="51">
                  <c:v>3.484760374965771</c:v>
                </c:pt>
                <c:pt idx="52">
                  <c:v>3.3905918805335733</c:v>
                </c:pt>
                <c:pt idx="53">
                  <c:v>3.0149174566563</c:v>
                </c:pt>
                <c:pt idx="54">
                  <c:v>2.9638790629003631</c:v>
                </c:pt>
                <c:pt idx="55">
                  <c:v>2.857377715636364</c:v>
                </c:pt>
                <c:pt idx="56">
                  <c:v>3.0693876692442261</c:v>
                </c:pt>
                <c:pt idx="57">
                  <c:v>2.725938777391304</c:v>
                </c:pt>
                <c:pt idx="58">
                  <c:v>3.6236972927999997</c:v>
                </c:pt>
                <c:pt idx="59">
                  <c:v>3.0539434937142853</c:v>
                </c:pt>
                <c:pt idx="60">
                  <c:v>2.6399118779428568</c:v>
                </c:pt>
                <c:pt idx="61">
                  <c:v>2.4276213410526317</c:v>
                </c:pt>
                <c:pt idx="62">
                  <c:v>2.3285870768727275</c:v>
                </c:pt>
                <c:pt idx="63">
                  <c:v>2.462093979428571</c:v>
                </c:pt>
                <c:pt idx="64">
                  <c:v>2.4614626732799998</c:v>
                </c:pt>
                <c:pt idx="65">
                  <c:v>2.2447237941818181</c:v>
                </c:pt>
                <c:pt idx="66">
                  <c:v>2.3873415922909094</c:v>
                </c:pt>
                <c:pt idx="67">
                  <c:v>2.8172036879999998</c:v>
                </c:pt>
                <c:pt idx="68">
                  <c:v>2.4636722448000006</c:v>
                </c:pt>
                <c:pt idx="69">
                  <c:v>2.8855951874285712</c:v>
                </c:pt>
                <c:pt idx="70">
                  <c:v>3.2392318483200002</c:v>
                </c:pt>
                <c:pt idx="71">
                  <c:v>3.210406983490909</c:v>
                </c:pt>
                <c:pt idx="72">
                  <c:v>3.3882034860631576</c:v>
                </c:pt>
                <c:pt idx="73">
                  <c:v>5.0488709232000017</c:v>
                </c:pt>
                <c:pt idx="74">
                  <c:v>3.2668034581565228</c:v>
                </c:pt>
                <c:pt idx="75">
                  <c:v>3.3285616683428572</c:v>
                </c:pt>
                <c:pt idx="76">
                  <c:v>3.5215046100000005</c:v>
                </c:pt>
                <c:pt idx="77">
                  <c:v>3.9973157498181813</c:v>
                </c:pt>
                <c:pt idx="78">
                  <c:v>4.7337439373714298</c:v>
                </c:pt>
                <c:pt idx="79">
                  <c:v>5.1231928743272732</c:v>
                </c:pt>
                <c:pt idx="80">
                  <c:v>6.4230139732571425</c:v>
                </c:pt>
                <c:pt idx="81">
                  <c:v>6.8549325965714285</c:v>
                </c:pt>
                <c:pt idx="82">
                  <c:v>6.4740445536000006</c:v>
                </c:pt>
                <c:pt idx="83">
                  <c:v>5.0851710267428567</c:v>
                </c:pt>
                <c:pt idx="84">
                  <c:v>5.4946519773600002</c:v>
                </c:pt>
                <c:pt idx="85">
                  <c:v>5.9361883283368417</c:v>
                </c:pt>
                <c:pt idx="86">
                  <c:v>6.2761438000695655</c:v>
                </c:pt>
                <c:pt idx="87">
                  <c:v>8.6355578930399997</c:v>
                </c:pt>
                <c:pt idx="88">
                  <c:v>10.655921699428571</c:v>
                </c:pt>
                <c:pt idx="89">
                  <c:v>9.8804673136000041</c:v>
                </c:pt>
                <c:pt idx="90">
                  <c:v>9.4746426777599986</c:v>
                </c:pt>
                <c:pt idx="91">
                  <c:v>11.254884844591302</c:v>
                </c:pt>
                <c:pt idx="92">
                  <c:v>9.4617009017142859</c:v>
                </c:pt>
                <c:pt idx="93">
                  <c:v>7.5367432370285723</c:v>
                </c:pt>
                <c:pt idx="94">
                  <c:v>7.3857835386947368</c:v>
                </c:pt>
                <c:pt idx="95">
                  <c:v>7.5135953449142869</c:v>
                </c:pt>
                <c:pt idx="96">
                  <c:v>4.6428621563999997</c:v>
                </c:pt>
                <c:pt idx="97">
                  <c:v>3.5091484534736845</c:v>
                </c:pt>
                <c:pt idx="98">
                  <c:v>3.4911230015999997</c:v>
                </c:pt>
                <c:pt idx="99">
                  <c:v>2.9311710611368436</c:v>
                </c:pt>
                <c:pt idx="100">
                  <c:v>2.9286866146909096</c:v>
                </c:pt>
                <c:pt idx="101">
                  <c:v>2.9476736253714284</c:v>
                </c:pt>
                <c:pt idx="102">
                  <c:v>3.1352656936421051</c:v>
                </c:pt>
                <c:pt idx="103">
                  <c:v>3.2528735507478261</c:v>
                </c:pt>
                <c:pt idx="104">
                  <c:v>3.2563560275999994</c:v>
                </c:pt>
                <c:pt idx="105">
                  <c:v>3.3163659813818178</c:v>
                </c:pt>
                <c:pt idx="106">
                  <c:v>3.4928674001684206</c:v>
                </c:pt>
                <c:pt idx="107">
                  <c:v>3.1618968451200007</c:v>
                </c:pt>
                <c:pt idx="108">
                  <c:v>3.9845939744000001</c:v>
                </c:pt>
                <c:pt idx="109">
                  <c:v>2.5222258900799992</c:v>
                </c:pt>
                <c:pt idx="110">
                  <c:v>2.32225966752</c:v>
                </c:pt>
                <c:pt idx="111">
                  <c:v>2.1844627527272729</c:v>
                </c:pt>
                <c:pt idx="112">
                  <c:v>2.3757915593454544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2-4675-908A-495D4748EE0F}"/>
            </c:ext>
          </c:extLst>
        </c:ser>
        <c:ser>
          <c:idx val="3"/>
          <c:order val="3"/>
          <c:tx>
            <c:v>NYMEX</c:v>
          </c:tx>
          <c:cat>
            <c:strRef>
              <c:f>Sheet1!$A$44:$A$156</c:f>
              <c:strCache>
                <c:ptCount val="113"/>
                <c:pt idx="0">
                  <c:v>Jan,15</c:v>
                </c:pt>
                <c:pt idx="1">
                  <c:v>Feb,15</c:v>
                </c:pt>
                <c:pt idx="2">
                  <c:v>Mar,15</c:v>
                </c:pt>
                <c:pt idx="3">
                  <c:v>Apr,15</c:v>
                </c:pt>
                <c:pt idx="4">
                  <c:v>May,15</c:v>
                </c:pt>
                <c:pt idx="5">
                  <c:v>Jun,15</c:v>
                </c:pt>
                <c:pt idx="6">
                  <c:v>Jul,15</c:v>
                </c:pt>
                <c:pt idx="7">
                  <c:v>Aug,15</c:v>
                </c:pt>
                <c:pt idx="8">
                  <c:v>Sep,15</c:v>
                </c:pt>
                <c:pt idx="9">
                  <c:v>Oct,15</c:v>
                </c:pt>
                <c:pt idx="10">
                  <c:v>Nov,15</c:v>
                </c:pt>
                <c:pt idx="11">
                  <c:v>Dec,15</c:v>
                </c:pt>
                <c:pt idx="12">
                  <c:v>Jan,16</c:v>
                </c:pt>
                <c:pt idx="13">
                  <c:v>Feb,16</c:v>
                </c:pt>
                <c:pt idx="14">
                  <c:v>Mar,16</c:v>
                </c:pt>
                <c:pt idx="15">
                  <c:v>Apr,16</c:v>
                </c:pt>
                <c:pt idx="16">
                  <c:v>May,16</c:v>
                </c:pt>
                <c:pt idx="17">
                  <c:v>Jun,16</c:v>
                </c:pt>
                <c:pt idx="18">
                  <c:v>Jul,16</c:v>
                </c:pt>
                <c:pt idx="19">
                  <c:v>Aug,16</c:v>
                </c:pt>
                <c:pt idx="20">
                  <c:v>Sep,16</c:v>
                </c:pt>
                <c:pt idx="21">
                  <c:v>Oct,16</c:v>
                </c:pt>
                <c:pt idx="22">
                  <c:v>Nov,16</c:v>
                </c:pt>
                <c:pt idx="23">
                  <c:v>Dec, 16</c:v>
                </c:pt>
                <c:pt idx="24">
                  <c:v>Jan, 17</c:v>
                </c:pt>
                <c:pt idx="25">
                  <c:v>Feb, 17</c:v>
                </c:pt>
                <c:pt idx="26">
                  <c:v>Mar, 17</c:v>
                </c:pt>
                <c:pt idx="27">
                  <c:v>Apr, 17</c:v>
                </c:pt>
                <c:pt idx="28">
                  <c:v>May, 17</c:v>
                </c:pt>
                <c:pt idx="29">
                  <c:v>Jun, 17</c:v>
                </c:pt>
                <c:pt idx="30">
                  <c:v>Jul, 17</c:v>
                </c:pt>
                <c:pt idx="31">
                  <c:v>Aug, 17</c:v>
                </c:pt>
                <c:pt idx="32">
                  <c:v>Sep, 17</c:v>
                </c:pt>
                <c:pt idx="33">
                  <c:v>Oct, 17</c:v>
                </c:pt>
                <c:pt idx="34">
                  <c:v>Nov, 17</c:v>
                </c:pt>
                <c:pt idx="35">
                  <c:v>Dec, 17</c:v>
                </c:pt>
                <c:pt idx="36">
                  <c:v>Jan, 18</c:v>
                </c:pt>
                <c:pt idx="37">
                  <c:v>Feb, 18</c:v>
                </c:pt>
                <c:pt idx="38">
                  <c:v>Mar, 18</c:v>
                </c:pt>
                <c:pt idx="39">
                  <c:v>Apr, 18</c:v>
                </c:pt>
                <c:pt idx="40">
                  <c:v>May, 18</c:v>
                </c:pt>
                <c:pt idx="41">
                  <c:v>Jun, 18</c:v>
                </c:pt>
                <c:pt idx="42">
                  <c:v>Jul, 18</c:v>
                </c:pt>
                <c:pt idx="43">
                  <c:v>Aug, 18</c:v>
                </c:pt>
                <c:pt idx="44">
                  <c:v>Sep, 18</c:v>
                </c:pt>
                <c:pt idx="45">
                  <c:v>Oct, 18</c:v>
                </c:pt>
                <c:pt idx="46">
                  <c:v>Nov, 18</c:v>
                </c:pt>
                <c:pt idx="47">
                  <c:v>Dec, 18</c:v>
                </c:pt>
                <c:pt idx="48">
                  <c:v>Jan, 19</c:v>
                </c:pt>
                <c:pt idx="49">
                  <c:v>Feb, 19</c:v>
                </c:pt>
                <c:pt idx="50">
                  <c:v>Mar, 19</c:v>
                </c:pt>
                <c:pt idx="51">
                  <c:v>Apr, 19</c:v>
                </c:pt>
                <c:pt idx="52">
                  <c:v>May, 19</c:v>
                </c:pt>
                <c:pt idx="53">
                  <c:v>Jun, 19</c:v>
                </c:pt>
                <c:pt idx="54">
                  <c:v>Jul, 19</c:v>
                </c:pt>
                <c:pt idx="55">
                  <c:v>Aug, 19</c:v>
                </c:pt>
                <c:pt idx="56">
                  <c:v>Sep, 19</c:v>
                </c:pt>
                <c:pt idx="57">
                  <c:v>Oct, 19</c:v>
                </c:pt>
                <c:pt idx="58">
                  <c:v>Nov, 19</c:v>
                </c:pt>
                <c:pt idx="59">
                  <c:v>Dec, 19</c:v>
                </c:pt>
                <c:pt idx="60">
                  <c:v>Jan, 20</c:v>
                </c:pt>
                <c:pt idx="61">
                  <c:v>Feb, 20</c:v>
                </c:pt>
                <c:pt idx="62">
                  <c:v>Mar, 20</c:v>
                </c:pt>
                <c:pt idx="63">
                  <c:v>Apr, 20</c:v>
                </c:pt>
                <c:pt idx="64">
                  <c:v>May, 20</c:v>
                </c:pt>
                <c:pt idx="65">
                  <c:v>Jun, 20</c:v>
                </c:pt>
                <c:pt idx="66">
                  <c:v>Jul, 20</c:v>
                </c:pt>
                <c:pt idx="67">
                  <c:v>Aug, 20</c:v>
                </c:pt>
                <c:pt idx="68">
                  <c:v>Sep, 20</c:v>
                </c:pt>
                <c:pt idx="69">
                  <c:v>Oct, 20</c:v>
                </c:pt>
                <c:pt idx="70">
                  <c:v>Nov, 20</c:v>
                </c:pt>
                <c:pt idx="71">
                  <c:v>Dec, 20</c:v>
                </c:pt>
                <c:pt idx="72">
                  <c:v>Jan, 21</c:v>
                </c:pt>
                <c:pt idx="73">
                  <c:v>Feb, 21</c:v>
                </c:pt>
                <c:pt idx="74">
                  <c:v>Mar, 21</c:v>
                </c:pt>
                <c:pt idx="75">
                  <c:v>Apr, 21</c:v>
                </c:pt>
                <c:pt idx="76">
                  <c:v>May, 21</c:v>
                </c:pt>
                <c:pt idx="77">
                  <c:v>Jun, 21</c:v>
                </c:pt>
                <c:pt idx="78">
                  <c:v>Jul, 21</c:v>
                </c:pt>
                <c:pt idx="79">
                  <c:v>Aug, 21</c:v>
                </c:pt>
                <c:pt idx="80">
                  <c:v>Sep, 21</c:v>
                </c:pt>
                <c:pt idx="81">
                  <c:v>Oct, 21</c:v>
                </c:pt>
                <c:pt idx="82">
                  <c:v>Nov, 21</c:v>
                </c:pt>
                <c:pt idx="83">
                  <c:v>Dec, 21</c:v>
                </c:pt>
                <c:pt idx="84">
                  <c:v>Jan, 22</c:v>
                </c:pt>
                <c:pt idx="85">
                  <c:v>Feb, 22</c:v>
                </c:pt>
                <c:pt idx="86">
                  <c:v>Mar, 22</c:v>
                </c:pt>
                <c:pt idx="87">
                  <c:v>Apr, 22</c:v>
                </c:pt>
                <c:pt idx="88">
                  <c:v>May, 22</c:v>
                </c:pt>
                <c:pt idx="89">
                  <c:v>Jun, 22</c:v>
                </c:pt>
                <c:pt idx="90">
                  <c:v>Jul, 22</c:v>
                </c:pt>
                <c:pt idx="91">
                  <c:v>Aug, 22</c:v>
                </c:pt>
                <c:pt idx="92">
                  <c:v>Sep, 22</c:v>
                </c:pt>
                <c:pt idx="93">
                  <c:v>Oct, 22</c:v>
                </c:pt>
                <c:pt idx="94">
                  <c:v>Nov, 22</c:v>
                </c:pt>
                <c:pt idx="95">
                  <c:v>Dec, 22</c:v>
                </c:pt>
                <c:pt idx="96">
                  <c:v>Jan, 23</c:v>
                </c:pt>
                <c:pt idx="97">
                  <c:v>Feb, 23</c:v>
                </c:pt>
                <c:pt idx="98">
                  <c:v>Mar, 23</c:v>
                </c:pt>
                <c:pt idx="99">
                  <c:v>Apr, 23</c:v>
                </c:pt>
                <c:pt idx="100">
                  <c:v>May, 23</c:v>
                </c:pt>
                <c:pt idx="101">
                  <c:v>Jun, 23</c:v>
                </c:pt>
                <c:pt idx="102">
                  <c:v>Jul, 23</c:v>
                </c:pt>
                <c:pt idx="103">
                  <c:v>Aug, 23</c:v>
                </c:pt>
                <c:pt idx="104">
                  <c:v>Sep, 23</c:v>
                </c:pt>
                <c:pt idx="105">
                  <c:v>Oct, 23</c:v>
                </c:pt>
                <c:pt idx="106">
                  <c:v>Nov, 23</c:v>
                </c:pt>
                <c:pt idx="107">
                  <c:v>Dec, 23</c:v>
                </c:pt>
                <c:pt idx="108">
                  <c:v>Jan, 24</c:v>
                </c:pt>
                <c:pt idx="109">
                  <c:v>Feb, 24</c:v>
                </c:pt>
                <c:pt idx="110">
                  <c:v>Mar, 24</c:v>
                </c:pt>
                <c:pt idx="111">
                  <c:v>Apr, 24</c:v>
                </c:pt>
                <c:pt idx="112">
                  <c:v>May, 24</c:v>
                </c:pt>
              </c:strCache>
            </c:strRef>
          </c:cat>
          <c:val>
            <c:numRef>
              <c:f>Sheet1!$O$44:$O$156</c:f>
              <c:numCache>
                <c:formatCode>"$"#,##0.00</c:formatCode>
                <c:ptCount val="113"/>
                <c:pt idx="0">
                  <c:v>3.7118935355610585</c:v>
                </c:pt>
                <c:pt idx="1">
                  <c:v>3.6077120985019628</c:v>
                </c:pt>
                <c:pt idx="2">
                  <c:v>3.6289843596716316</c:v>
                </c:pt>
                <c:pt idx="3">
                  <c:v>3.348363679951794</c:v>
                </c:pt>
                <c:pt idx="4">
                  <c:v>3.6438359910438334</c:v>
                </c:pt>
                <c:pt idx="5">
                  <c:v>3.5841152204523778</c:v>
                </c:pt>
                <c:pt idx="6">
                  <c:v>3.7792621240907764</c:v>
                </c:pt>
                <c:pt idx="7">
                  <c:v>3.7911220247852619</c:v>
                </c:pt>
                <c:pt idx="8">
                  <c:v>3.6689374128712711</c:v>
                </c:pt>
                <c:pt idx="9">
                  <c:v>3.2656551560710474</c:v>
                </c:pt>
                <c:pt idx="10">
                  <c:v>3.1705212363379389</c:v>
                </c:pt>
                <c:pt idx="11">
                  <c:v>2.93531788886254</c:v>
                </c:pt>
                <c:pt idx="12">
                  <c:v>3.324036997670123</c:v>
                </c:pt>
                <c:pt idx="13">
                  <c:v>2.7872200922091723</c:v>
                </c:pt>
                <c:pt idx="14">
                  <c:v>2.5075044107773206</c:v>
                </c:pt>
                <c:pt idx="15">
                  <c:v>2.703549186227149</c:v>
                </c:pt>
                <c:pt idx="16">
                  <c:v>2.8257801165232785</c:v>
                </c:pt>
                <c:pt idx="17">
                  <c:v>3.5421863351489229</c:v>
                </c:pt>
                <c:pt idx="18">
                  <c:v>3.7709257564113945</c:v>
                </c:pt>
                <c:pt idx="19">
                  <c:v>3.706767058274449</c:v>
                </c:pt>
                <c:pt idx="20">
                  <c:v>3.9806315081825367</c:v>
                </c:pt>
                <c:pt idx="21">
                  <c:v>4.2658277290376656</c:v>
                </c:pt>
                <c:pt idx="22">
                  <c:v>4.0463231048813784</c:v>
                </c:pt>
                <c:pt idx="23">
                  <c:v>5.0126491983152857</c:v>
                </c:pt>
                <c:pt idx="24">
                  <c:v>4.5523595448168175</c:v>
                </c:pt>
                <c:pt idx="25">
                  <c:v>3.992392632579215</c:v>
                </c:pt>
                <c:pt idx="26">
                  <c:v>4.19506895497861</c:v>
                </c:pt>
                <c:pt idx="27">
                  <c:v>4.488996771407793</c:v>
                </c:pt>
                <c:pt idx="28">
                  <c:v>4.608407611214334</c:v>
                </c:pt>
                <c:pt idx="29">
                  <c:v>4.1685044086988752</c:v>
                </c:pt>
                <c:pt idx="30">
                  <c:v>3.9302116239468865</c:v>
                </c:pt>
                <c:pt idx="31">
                  <c:v>3.8368177753152457</c:v>
                </c:pt>
                <c:pt idx="32">
                  <c:v>3.8703978350938204</c:v>
                </c:pt>
                <c:pt idx="33">
                  <c:v>3.8447003674911819</c:v>
                </c:pt>
                <c:pt idx="34">
                  <c:v>4.0918642185570393</c:v>
                </c:pt>
                <c:pt idx="35">
                  <c:v>3.7108841333379323</c:v>
                </c:pt>
                <c:pt idx="36">
                  <c:v>4.1170454816236743</c:v>
                </c:pt>
                <c:pt idx="37">
                  <c:v>3.5097958379865957</c:v>
                </c:pt>
                <c:pt idx="38">
                  <c:v>3.6555889877116954</c:v>
                </c:pt>
                <c:pt idx="39">
                  <c:v>3.6329049574719052</c:v>
                </c:pt>
                <c:pt idx="40">
                  <c:v>3.8152669013170457</c:v>
                </c:pt>
                <c:pt idx="41">
                  <c:v>4.0462207011715234</c:v>
                </c:pt>
                <c:pt idx="42">
                  <c:v>3.8392394249120017</c:v>
                </c:pt>
                <c:pt idx="43">
                  <c:v>3.9750113672930372</c:v>
                </c:pt>
                <c:pt idx="44">
                  <c:v>3.9543813667634313</c:v>
                </c:pt>
                <c:pt idx="45">
                  <c:v>4.3733330694875212</c:v>
                </c:pt>
                <c:pt idx="46">
                  <c:v>5.6619633231195712</c:v>
                </c:pt>
                <c:pt idx="47">
                  <c:v>5.5316048031141989</c:v>
                </c:pt>
                <c:pt idx="48">
                  <c:v>4.3218887059991449</c:v>
                </c:pt>
                <c:pt idx="49">
                  <c:v>3.7082215340170062</c:v>
                </c:pt>
                <c:pt idx="50">
                  <c:v>3.9385592123417608</c:v>
                </c:pt>
                <c:pt idx="51">
                  <c:v>3.6476914197174364</c:v>
                </c:pt>
                <c:pt idx="52">
                  <c:v>3.6578747924578701</c:v>
                </c:pt>
                <c:pt idx="53">
                  <c:v>3.2424965062593243</c:v>
                </c:pt>
                <c:pt idx="54">
                  <c:v>3.1610193535114832</c:v>
                </c:pt>
                <c:pt idx="55">
                  <c:v>3.0229839741576998</c:v>
                </c:pt>
                <c:pt idx="56">
                  <c:v>3.4734612255757082</c:v>
                </c:pt>
                <c:pt idx="57">
                  <c:v>3.2324832506040582</c:v>
                </c:pt>
                <c:pt idx="58">
                  <c:v>3.6491926400139483</c:v>
                </c:pt>
                <c:pt idx="59">
                  <c:v>3.1561305420973937</c:v>
                </c:pt>
                <c:pt idx="60">
                  <c:v>2.7816492299804039</c:v>
                </c:pt>
                <c:pt idx="61">
                  <c:v>2.5655018158359462</c:v>
                </c:pt>
                <c:pt idx="62">
                  <c:v>2.5275479189266838</c:v>
                </c:pt>
                <c:pt idx="63">
                  <c:v>2.5894336002683751</c:v>
                </c:pt>
                <c:pt idx="64">
                  <c:v>2.6477068277635398</c:v>
                </c:pt>
                <c:pt idx="65">
                  <c:v>2.4141996622964061</c:v>
                </c:pt>
                <c:pt idx="66">
                  <c:v>2.4963817285876639</c:v>
                </c:pt>
                <c:pt idx="67">
                  <c:v>3.2477739622700477</c:v>
                </c:pt>
                <c:pt idx="68">
                  <c:v>3.1581377555596566</c:v>
                </c:pt>
                <c:pt idx="69">
                  <c:v>3.9251182352776177</c:v>
                </c:pt>
                <c:pt idx="70">
                  <c:v>3.9325344016173265</c:v>
                </c:pt>
                <c:pt idx="71">
                  <c:v>3.4680798101455768</c:v>
                </c:pt>
                <c:pt idx="72">
                  <c:v>3.5298879916895052</c:v>
                </c:pt>
                <c:pt idx="73">
                  <c:v>3.8795536470819245</c:v>
                </c:pt>
                <c:pt idx="74">
                  <c:v>3.4533327385007109</c:v>
                </c:pt>
                <c:pt idx="75">
                  <c:v>3.5116006079675035</c:v>
                </c:pt>
                <c:pt idx="76">
                  <c:v>3.758123785334889</c:v>
                </c:pt>
                <c:pt idx="77">
                  <c:v>4.1913732101315135</c:v>
                </c:pt>
                <c:pt idx="78">
                  <c:v>5.0026664757775308</c:v>
                </c:pt>
                <c:pt idx="79">
                  <c:v>5.3199486715115496</c:v>
                </c:pt>
                <c:pt idx="80">
                  <c:v>6.7904037163160007</c:v>
                </c:pt>
                <c:pt idx="81">
                  <c:v>7.258673430029023</c:v>
                </c:pt>
                <c:pt idx="82">
                  <c:v>6.7409707277489241</c:v>
                </c:pt>
                <c:pt idx="83">
                  <c:v>5.1776958899158876</c:v>
                </c:pt>
                <c:pt idx="84">
                  <c:v>5.6292955392347652</c:v>
                </c:pt>
                <c:pt idx="85">
                  <c:v>5.9460459112220763</c:v>
                </c:pt>
                <c:pt idx="86">
                  <c:v>6.6000386486974696</c:v>
                </c:pt>
                <c:pt idx="87">
                  <c:v>8.8731934420380192</c:v>
                </c:pt>
                <c:pt idx="88">
                  <c:v>10.984886293449879</c:v>
                </c:pt>
                <c:pt idx="89">
                  <c:v>10.198954384652989</c:v>
                </c:pt>
                <c:pt idx="90">
                  <c:v>9.734924810359681</c:v>
                </c:pt>
                <c:pt idx="91">
                  <c:v>11.883879113750966</c:v>
                </c:pt>
                <c:pt idx="92">
                  <c:v>10.833193382430109</c:v>
                </c:pt>
                <c:pt idx="93">
                  <c:v>8.7276997326482562</c:v>
                </c:pt>
                <c:pt idx="94">
                  <c:v>9.0499652105238457</c:v>
                </c:pt>
                <c:pt idx="95">
                  <c:v>8.2137545643010661</c:v>
                </c:pt>
                <c:pt idx="96">
                  <c:v>4.8131630368246556</c:v>
                </c:pt>
                <c:pt idx="97">
                  <c:v>3.4343384051647083</c:v>
                </c:pt>
                <c:pt idx="98">
                  <c:v>3.4508647215790926</c:v>
                </c:pt>
                <c:pt idx="99">
                  <c:v>3.0904764864080296</c:v>
                </c:pt>
                <c:pt idx="100">
                  <c:v>3.2559218708536566</c:v>
                </c:pt>
                <c:pt idx="101">
                  <c:v>3.4436636923432706</c:v>
                </c:pt>
                <c:pt idx="102">
                  <c:v>3.6503743037914518</c:v>
                </c:pt>
                <c:pt idx="103">
                  <c:v>3.7351560603443605</c:v>
                </c:pt>
                <c:pt idx="104">
                  <c:v>3.824162462421147</c:v>
                </c:pt>
                <c:pt idx="105">
                  <c:v>4.523200840121274</c:v>
                </c:pt>
                <c:pt idx="106">
                  <c:v>4.3874758010557828</c:v>
                </c:pt>
                <c:pt idx="107">
                  <c:v>3.5667581609750134</c:v>
                </c:pt>
                <c:pt idx="108">
                  <c:v>3.8151923742368794</c:v>
                </c:pt>
                <c:pt idx="109">
                  <c:v>2.5388710512972978</c:v>
                </c:pt>
                <c:pt idx="110">
                  <c:v>2.4775949797607608</c:v>
                </c:pt>
                <c:pt idx="111">
                  <c:v>2.565705775861713</c:v>
                </c:pt>
                <c:pt idx="112">
                  <c:v>3.4622955892631539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2-4675-908A-495D4748EE0F}"/>
            </c:ext>
          </c:extLst>
        </c:ser>
        <c:ser>
          <c:idx val="4"/>
          <c:order val="4"/>
          <c:tx>
            <c:v>AECO Spot</c:v>
          </c:tx>
          <c:cat>
            <c:strRef>
              <c:f>Sheet1!$A$44:$A$156</c:f>
              <c:strCache>
                <c:ptCount val="113"/>
                <c:pt idx="0">
                  <c:v>Jan,15</c:v>
                </c:pt>
                <c:pt idx="1">
                  <c:v>Feb,15</c:v>
                </c:pt>
                <c:pt idx="2">
                  <c:v>Mar,15</c:v>
                </c:pt>
                <c:pt idx="3">
                  <c:v>Apr,15</c:v>
                </c:pt>
                <c:pt idx="4">
                  <c:v>May,15</c:v>
                </c:pt>
                <c:pt idx="5">
                  <c:v>Jun,15</c:v>
                </c:pt>
                <c:pt idx="6">
                  <c:v>Jul,15</c:v>
                </c:pt>
                <c:pt idx="7">
                  <c:v>Aug,15</c:v>
                </c:pt>
                <c:pt idx="8">
                  <c:v>Sep,15</c:v>
                </c:pt>
                <c:pt idx="9">
                  <c:v>Oct,15</c:v>
                </c:pt>
                <c:pt idx="10">
                  <c:v>Nov,15</c:v>
                </c:pt>
                <c:pt idx="11">
                  <c:v>Dec,15</c:v>
                </c:pt>
                <c:pt idx="12">
                  <c:v>Jan,16</c:v>
                </c:pt>
                <c:pt idx="13">
                  <c:v>Feb,16</c:v>
                </c:pt>
                <c:pt idx="14">
                  <c:v>Mar,16</c:v>
                </c:pt>
                <c:pt idx="15">
                  <c:v>Apr,16</c:v>
                </c:pt>
                <c:pt idx="16">
                  <c:v>May,16</c:v>
                </c:pt>
                <c:pt idx="17">
                  <c:v>Jun,16</c:v>
                </c:pt>
                <c:pt idx="18">
                  <c:v>Jul,16</c:v>
                </c:pt>
                <c:pt idx="19">
                  <c:v>Aug,16</c:v>
                </c:pt>
                <c:pt idx="20">
                  <c:v>Sep,16</c:v>
                </c:pt>
                <c:pt idx="21">
                  <c:v>Oct,16</c:v>
                </c:pt>
                <c:pt idx="22">
                  <c:v>Nov,16</c:v>
                </c:pt>
                <c:pt idx="23">
                  <c:v>Dec, 16</c:v>
                </c:pt>
                <c:pt idx="24">
                  <c:v>Jan, 17</c:v>
                </c:pt>
                <c:pt idx="25">
                  <c:v>Feb, 17</c:v>
                </c:pt>
                <c:pt idx="26">
                  <c:v>Mar, 17</c:v>
                </c:pt>
                <c:pt idx="27">
                  <c:v>Apr, 17</c:v>
                </c:pt>
                <c:pt idx="28">
                  <c:v>May, 17</c:v>
                </c:pt>
                <c:pt idx="29">
                  <c:v>Jun, 17</c:v>
                </c:pt>
                <c:pt idx="30">
                  <c:v>Jul, 17</c:v>
                </c:pt>
                <c:pt idx="31">
                  <c:v>Aug, 17</c:v>
                </c:pt>
                <c:pt idx="32">
                  <c:v>Sep, 17</c:v>
                </c:pt>
                <c:pt idx="33">
                  <c:v>Oct, 17</c:v>
                </c:pt>
                <c:pt idx="34">
                  <c:v>Nov, 17</c:v>
                </c:pt>
                <c:pt idx="35">
                  <c:v>Dec, 17</c:v>
                </c:pt>
                <c:pt idx="36">
                  <c:v>Jan, 18</c:v>
                </c:pt>
                <c:pt idx="37">
                  <c:v>Feb, 18</c:v>
                </c:pt>
                <c:pt idx="38">
                  <c:v>Mar, 18</c:v>
                </c:pt>
                <c:pt idx="39">
                  <c:v>Apr, 18</c:v>
                </c:pt>
                <c:pt idx="40">
                  <c:v>May, 18</c:v>
                </c:pt>
                <c:pt idx="41">
                  <c:v>Jun, 18</c:v>
                </c:pt>
                <c:pt idx="42">
                  <c:v>Jul, 18</c:v>
                </c:pt>
                <c:pt idx="43">
                  <c:v>Aug, 18</c:v>
                </c:pt>
                <c:pt idx="44">
                  <c:v>Sep, 18</c:v>
                </c:pt>
                <c:pt idx="45">
                  <c:v>Oct, 18</c:v>
                </c:pt>
                <c:pt idx="46">
                  <c:v>Nov, 18</c:v>
                </c:pt>
                <c:pt idx="47">
                  <c:v>Dec, 18</c:v>
                </c:pt>
                <c:pt idx="48">
                  <c:v>Jan, 19</c:v>
                </c:pt>
                <c:pt idx="49">
                  <c:v>Feb, 19</c:v>
                </c:pt>
                <c:pt idx="50">
                  <c:v>Mar, 19</c:v>
                </c:pt>
                <c:pt idx="51">
                  <c:v>Apr, 19</c:v>
                </c:pt>
                <c:pt idx="52">
                  <c:v>May, 19</c:v>
                </c:pt>
                <c:pt idx="53">
                  <c:v>Jun, 19</c:v>
                </c:pt>
                <c:pt idx="54">
                  <c:v>Jul, 19</c:v>
                </c:pt>
                <c:pt idx="55">
                  <c:v>Aug, 19</c:v>
                </c:pt>
                <c:pt idx="56">
                  <c:v>Sep, 19</c:v>
                </c:pt>
                <c:pt idx="57">
                  <c:v>Oct, 19</c:v>
                </c:pt>
                <c:pt idx="58">
                  <c:v>Nov, 19</c:v>
                </c:pt>
                <c:pt idx="59">
                  <c:v>Dec, 19</c:v>
                </c:pt>
                <c:pt idx="60">
                  <c:v>Jan, 20</c:v>
                </c:pt>
                <c:pt idx="61">
                  <c:v>Feb, 20</c:v>
                </c:pt>
                <c:pt idx="62">
                  <c:v>Mar, 20</c:v>
                </c:pt>
                <c:pt idx="63">
                  <c:v>Apr, 20</c:v>
                </c:pt>
                <c:pt idx="64">
                  <c:v>May, 20</c:v>
                </c:pt>
                <c:pt idx="65">
                  <c:v>Jun, 20</c:v>
                </c:pt>
                <c:pt idx="66">
                  <c:v>Jul, 20</c:v>
                </c:pt>
                <c:pt idx="67">
                  <c:v>Aug, 20</c:v>
                </c:pt>
                <c:pt idx="68">
                  <c:v>Sep, 20</c:v>
                </c:pt>
                <c:pt idx="69">
                  <c:v>Oct, 20</c:v>
                </c:pt>
                <c:pt idx="70">
                  <c:v>Nov, 20</c:v>
                </c:pt>
                <c:pt idx="71">
                  <c:v>Dec, 20</c:v>
                </c:pt>
                <c:pt idx="72">
                  <c:v>Jan, 21</c:v>
                </c:pt>
                <c:pt idx="73">
                  <c:v>Feb, 21</c:v>
                </c:pt>
                <c:pt idx="74">
                  <c:v>Mar, 21</c:v>
                </c:pt>
                <c:pt idx="75">
                  <c:v>Apr, 21</c:v>
                </c:pt>
                <c:pt idx="76">
                  <c:v>May, 21</c:v>
                </c:pt>
                <c:pt idx="77">
                  <c:v>Jun, 21</c:v>
                </c:pt>
                <c:pt idx="78">
                  <c:v>Jul, 21</c:v>
                </c:pt>
                <c:pt idx="79">
                  <c:v>Aug, 21</c:v>
                </c:pt>
                <c:pt idx="80">
                  <c:v>Sep, 21</c:v>
                </c:pt>
                <c:pt idx="81">
                  <c:v>Oct, 21</c:v>
                </c:pt>
                <c:pt idx="82">
                  <c:v>Nov, 21</c:v>
                </c:pt>
                <c:pt idx="83">
                  <c:v>Dec, 21</c:v>
                </c:pt>
                <c:pt idx="84">
                  <c:v>Jan, 22</c:v>
                </c:pt>
                <c:pt idx="85">
                  <c:v>Feb, 22</c:v>
                </c:pt>
                <c:pt idx="86">
                  <c:v>Mar, 22</c:v>
                </c:pt>
                <c:pt idx="87">
                  <c:v>Apr, 22</c:v>
                </c:pt>
                <c:pt idx="88">
                  <c:v>May, 22</c:v>
                </c:pt>
                <c:pt idx="89">
                  <c:v>Jun, 22</c:v>
                </c:pt>
                <c:pt idx="90">
                  <c:v>Jul, 22</c:v>
                </c:pt>
                <c:pt idx="91">
                  <c:v>Aug, 22</c:v>
                </c:pt>
                <c:pt idx="92">
                  <c:v>Sep, 22</c:v>
                </c:pt>
                <c:pt idx="93">
                  <c:v>Oct, 22</c:v>
                </c:pt>
                <c:pt idx="94">
                  <c:v>Nov, 22</c:v>
                </c:pt>
                <c:pt idx="95">
                  <c:v>Dec, 22</c:v>
                </c:pt>
                <c:pt idx="96">
                  <c:v>Jan, 23</c:v>
                </c:pt>
                <c:pt idx="97">
                  <c:v>Feb, 23</c:v>
                </c:pt>
                <c:pt idx="98">
                  <c:v>Mar, 23</c:v>
                </c:pt>
                <c:pt idx="99">
                  <c:v>Apr, 23</c:v>
                </c:pt>
                <c:pt idx="100">
                  <c:v>May, 23</c:v>
                </c:pt>
                <c:pt idx="101">
                  <c:v>Jun, 23</c:v>
                </c:pt>
                <c:pt idx="102">
                  <c:v>Jul, 23</c:v>
                </c:pt>
                <c:pt idx="103">
                  <c:v>Aug, 23</c:v>
                </c:pt>
                <c:pt idx="104">
                  <c:v>Sep, 23</c:v>
                </c:pt>
                <c:pt idx="105">
                  <c:v>Oct, 23</c:v>
                </c:pt>
                <c:pt idx="106">
                  <c:v>Nov, 23</c:v>
                </c:pt>
                <c:pt idx="107">
                  <c:v>Dec, 23</c:v>
                </c:pt>
                <c:pt idx="108">
                  <c:v>Jan, 24</c:v>
                </c:pt>
                <c:pt idx="109">
                  <c:v>Feb, 24</c:v>
                </c:pt>
                <c:pt idx="110">
                  <c:v>Mar, 24</c:v>
                </c:pt>
                <c:pt idx="111">
                  <c:v>Apr, 24</c:v>
                </c:pt>
                <c:pt idx="112">
                  <c:v>May, 24</c:v>
                </c:pt>
              </c:strCache>
            </c:strRef>
          </c:cat>
          <c:val>
            <c:numRef>
              <c:f>Sheet1!$M$44:$M$156</c:f>
              <c:numCache>
                <c:formatCode>"$"#,##0.00</c:formatCode>
                <c:ptCount val="113"/>
                <c:pt idx="0">
                  <c:v>2.8881861730800007</c:v>
                </c:pt>
                <c:pt idx="1">
                  <c:v>2.8875610969263157</c:v>
                </c:pt>
                <c:pt idx="2">
                  <c:v>2.8593864170181815</c:v>
                </c:pt>
                <c:pt idx="3">
                  <c:v>2.6783163353142858</c:v>
                </c:pt>
                <c:pt idx="4">
                  <c:v>2.9729784801599992</c:v>
                </c:pt>
                <c:pt idx="5">
                  <c:v>2.7492168719999994</c:v>
                </c:pt>
                <c:pt idx="6">
                  <c:v>3.0102781517714283</c:v>
                </c:pt>
                <c:pt idx="7">
                  <c:v>3.0994764496800005</c:v>
                </c:pt>
                <c:pt idx="8">
                  <c:v>3.0497610904799992</c:v>
                </c:pt>
                <c:pt idx="9">
                  <c:v>2.7288208271999994</c:v>
                </c:pt>
                <c:pt idx="10">
                  <c:v>2.6548948772022865</c:v>
                </c:pt>
                <c:pt idx="11">
                  <c:v>2.4019195242323481</c:v>
                </c:pt>
                <c:pt idx="12">
                  <c:v>2.4922254327672002</c:v>
                </c:pt>
                <c:pt idx="13">
                  <c:v>1.8840385044891428</c:v>
                </c:pt>
                <c:pt idx="14">
                  <c:v>1.3809821999999998</c:v>
                </c:pt>
                <c:pt idx="15">
                  <c:v>1.1479776223314289</c:v>
                </c:pt>
                <c:pt idx="16">
                  <c:v>1.3117623503825455</c:v>
                </c:pt>
                <c:pt idx="17">
                  <c:v>1.9917077681280002</c:v>
                </c:pt>
                <c:pt idx="18">
                  <c:v>2.5076216745097146</c:v>
                </c:pt>
                <c:pt idx="19">
                  <c:v>2.0999925552617142</c:v>
                </c:pt>
                <c:pt idx="20">
                  <c:v>2.8114167149714286</c:v>
                </c:pt>
                <c:pt idx="21">
                  <c:v>3.2596994581894729</c:v>
                </c:pt>
                <c:pt idx="22">
                  <c:v>2.8768621190400001</c:v>
                </c:pt>
                <c:pt idx="23">
                  <c:v>3.628958177371429</c:v>
                </c:pt>
                <c:pt idx="24">
                  <c:v>3.023624185263158</c:v>
                </c:pt>
                <c:pt idx="25">
                  <c:v>2.6690324213647054</c:v>
                </c:pt>
                <c:pt idx="26">
                  <c:v>2.7644752767272727</c:v>
                </c:pt>
                <c:pt idx="27">
                  <c:v>2.9516192888000004</c:v>
                </c:pt>
                <c:pt idx="28">
                  <c:v>3.1390980844363634</c:v>
                </c:pt>
                <c:pt idx="29">
                  <c:v>2.6585162788363634</c:v>
                </c:pt>
                <c:pt idx="30">
                  <c:v>1.9757252008000001</c:v>
                </c:pt>
                <c:pt idx="31">
                  <c:v>1.8580487781818182</c:v>
                </c:pt>
                <c:pt idx="32">
                  <c:v>1.2407593920000004</c:v>
                </c:pt>
                <c:pt idx="33">
                  <c:v>0.90923868048000001</c:v>
                </c:pt>
                <c:pt idx="34">
                  <c:v>2.4344743354285714</c:v>
                </c:pt>
                <c:pt idx="35">
                  <c:v>2.0750476068705876</c:v>
                </c:pt>
                <c:pt idx="36">
                  <c:v>2.1990497508571427</c:v>
                </c:pt>
                <c:pt idx="37">
                  <c:v>2.1554951643789471</c:v>
                </c:pt>
                <c:pt idx="38">
                  <c:v>2.1185582169142854</c:v>
                </c:pt>
                <c:pt idx="39">
                  <c:v>1.3887157003200004</c:v>
                </c:pt>
                <c:pt idx="40">
                  <c:v>1.1247771213714284</c:v>
                </c:pt>
                <c:pt idx="41">
                  <c:v>1.2426209357714284</c:v>
                </c:pt>
                <c:pt idx="42">
                  <c:v>1.4449434808421053</c:v>
                </c:pt>
                <c:pt idx="43">
                  <c:v>1.1732812933629808</c:v>
                </c:pt>
                <c:pt idx="44">
                  <c:v>1.4135120029333335</c:v>
                </c:pt>
                <c:pt idx="45">
                  <c:v>1.4111127207272727</c:v>
                </c:pt>
                <c:pt idx="46">
                  <c:v>1.9449121998651431</c:v>
                </c:pt>
                <c:pt idx="47">
                  <c:v>1.7363549528000033</c:v>
                </c:pt>
                <c:pt idx="48">
                  <c:v>2.0748928749714293</c:v>
                </c:pt>
                <c:pt idx="49">
                  <c:v>3.3627079925849714</c:v>
                </c:pt>
                <c:pt idx="50">
                  <c:v>2.7863859799578945</c:v>
                </c:pt>
                <c:pt idx="51">
                  <c:v>0.96379405348571423</c:v>
                </c:pt>
                <c:pt idx="52">
                  <c:v>1.8833966765714285</c:v>
                </c:pt>
                <c:pt idx="53">
                  <c:v>0.64298531231999989</c:v>
                </c:pt>
                <c:pt idx="54">
                  <c:v>1.3833273588632731</c:v>
                </c:pt>
                <c:pt idx="55">
                  <c:v>1.0545682254545454</c:v>
                </c:pt>
                <c:pt idx="56">
                  <c:v>0.69139790501747078</c:v>
                </c:pt>
                <c:pt idx="57">
                  <c:v>2.3522329855304345</c:v>
                </c:pt>
                <c:pt idx="58">
                  <c:v>2.9241934668631577</c:v>
                </c:pt>
                <c:pt idx="59">
                  <c:v>2.5141767366857146</c:v>
                </c:pt>
                <c:pt idx="60">
                  <c:v>2.3989633645714283</c:v>
                </c:pt>
                <c:pt idx="61">
                  <c:v>1.9409341404631577</c:v>
                </c:pt>
                <c:pt idx="62">
                  <c:v>2.0323036230545455</c:v>
                </c:pt>
                <c:pt idx="63">
                  <c:v>2.0927798825142854</c:v>
                </c:pt>
                <c:pt idx="64">
                  <c:v>2.2084667342400004</c:v>
                </c:pt>
                <c:pt idx="65">
                  <c:v>1.9986578749090904</c:v>
                </c:pt>
                <c:pt idx="66">
                  <c:v>2.1111451522909084</c:v>
                </c:pt>
                <c:pt idx="67">
                  <c:v>2.6357031702857139</c:v>
                </c:pt>
                <c:pt idx="68">
                  <c:v>2.3737111186285715</c:v>
                </c:pt>
                <c:pt idx="69">
                  <c:v>2.6404379664000004</c:v>
                </c:pt>
                <c:pt idx="70">
                  <c:v>2.9818167662399997</c:v>
                </c:pt>
                <c:pt idx="71">
                  <c:v>2.6966816050909093</c:v>
                </c:pt>
                <c:pt idx="72">
                  <c:v>2.9090753459368432</c:v>
                </c:pt>
                <c:pt idx="73">
                  <c:v>4.0493305434947366</c:v>
                </c:pt>
                <c:pt idx="74">
                  <c:v>2.8686002429217399</c:v>
                </c:pt>
                <c:pt idx="75">
                  <c:v>2.9282083524571432</c:v>
                </c:pt>
                <c:pt idx="76">
                  <c:v>3.2281839907199994</c:v>
                </c:pt>
                <c:pt idx="77">
                  <c:v>3.5654449527272734</c:v>
                </c:pt>
                <c:pt idx="78">
                  <c:v>4.0999827093333332</c:v>
                </c:pt>
                <c:pt idx="79">
                  <c:v>3.3103398772363626</c:v>
                </c:pt>
                <c:pt idx="80">
                  <c:v>3.8625414523428558</c:v>
                </c:pt>
                <c:pt idx="81">
                  <c:v>5.5528636651428576</c:v>
                </c:pt>
                <c:pt idx="82">
                  <c:v>4.9941840280799994</c:v>
                </c:pt>
                <c:pt idx="83">
                  <c:v>4.3602211327999996</c:v>
                </c:pt>
                <c:pt idx="84">
                  <c:v>4.6981014443999989</c:v>
                </c:pt>
                <c:pt idx="85">
                  <c:v>4.9657212581052628</c:v>
                </c:pt>
                <c:pt idx="86">
                  <c:v>5.3169015554086965</c:v>
                </c:pt>
                <c:pt idx="87">
                  <c:v>7.2346895493599996</c:v>
                </c:pt>
                <c:pt idx="88">
                  <c:v>7.9328878452571434</c:v>
                </c:pt>
                <c:pt idx="89">
                  <c:v>7.6488000783999999</c:v>
                </c:pt>
                <c:pt idx="90">
                  <c:v>5.7117423791999995</c:v>
                </c:pt>
                <c:pt idx="91">
                  <c:v>3.4685469447652175</c:v>
                </c:pt>
                <c:pt idx="92">
                  <c:v>4.8205485327999993</c:v>
                </c:pt>
                <c:pt idx="93">
                  <c:v>3.4827055862857144</c:v>
                </c:pt>
                <c:pt idx="94">
                  <c:v>6.4792777493052629</c:v>
                </c:pt>
                <c:pt idx="95">
                  <c:v>6.4971924457142878</c:v>
                </c:pt>
                <c:pt idx="96">
                  <c:v>3.9976672725599998</c:v>
                </c:pt>
                <c:pt idx="97">
                  <c:v>2.9660590325052629</c:v>
                </c:pt>
                <c:pt idx="98">
                  <c:v>3.1899487965913043</c:v>
                </c:pt>
                <c:pt idx="99">
                  <c:v>2.6322974397473686</c:v>
                </c:pt>
                <c:pt idx="100">
                  <c:v>2.4536287378909094</c:v>
                </c:pt>
                <c:pt idx="101">
                  <c:v>2.5625768747428572</c:v>
                </c:pt>
                <c:pt idx="102">
                  <c:v>2.6113646569263156</c:v>
                </c:pt>
                <c:pt idx="103">
                  <c:v>2.8671592180173904</c:v>
                </c:pt>
                <c:pt idx="104">
                  <c:v>2.7188777553600003</c:v>
                </c:pt>
                <c:pt idx="105">
                  <c:v>2.5344789685090912</c:v>
                </c:pt>
                <c:pt idx="106">
                  <c:v>2.7357984214736843</c:v>
                </c:pt>
                <c:pt idx="107">
                  <c:v>1.9687282243200002</c:v>
                </c:pt>
                <c:pt idx="108">
                  <c:v>3.0886653318857147</c:v>
                </c:pt>
                <c:pt idx="109">
                  <c:v>1.9085174003999996</c:v>
                </c:pt>
                <c:pt idx="110">
                  <c:v>1.8599068269599999</c:v>
                </c:pt>
                <c:pt idx="111">
                  <c:v>1.4517889237090906</c:v>
                </c:pt>
                <c:pt idx="112">
                  <c:v>1.3613973615272725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2-4675-908A-495D4748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86664"/>
        <c:axId val="193986272"/>
      </c:lineChart>
      <c:lineChart>
        <c:grouping val="standard"/>
        <c:varyColors val="0"/>
        <c:ser>
          <c:idx val="2"/>
          <c:order val="2"/>
          <c:tx>
            <c:v>Dawn Spot - Union</c:v>
          </c:tx>
          <c:cat>
            <c:strRef>
              <c:f>Sheet1!$A$44:$A$156</c:f>
              <c:strCache>
                <c:ptCount val="113"/>
                <c:pt idx="0">
                  <c:v>Jan,15</c:v>
                </c:pt>
                <c:pt idx="1">
                  <c:v>Feb,15</c:v>
                </c:pt>
                <c:pt idx="2">
                  <c:v>Mar,15</c:v>
                </c:pt>
                <c:pt idx="3">
                  <c:v>Apr,15</c:v>
                </c:pt>
                <c:pt idx="4">
                  <c:v>May,15</c:v>
                </c:pt>
                <c:pt idx="5">
                  <c:v>Jun,15</c:v>
                </c:pt>
                <c:pt idx="6">
                  <c:v>Jul,15</c:v>
                </c:pt>
                <c:pt idx="7">
                  <c:v>Aug,15</c:v>
                </c:pt>
                <c:pt idx="8">
                  <c:v>Sep,15</c:v>
                </c:pt>
                <c:pt idx="9">
                  <c:v>Oct,15</c:v>
                </c:pt>
                <c:pt idx="10">
                  <c:v>Nov,15</c:v>
                </c:pt>
                <c:pt idx="11">
                  <c:v>Dec,15</c:v>
                </c:pt>
                <c:pt idx="12">
                  <c:v>Jan,16</c:v>
                </c:pt>
                <c:pt idx="13">
                  <c:v>Feb,16</c:v>
                </c:pt>
                <c:pt idx="14">
                  <c:v>Mar,16</c:v>
                </c:pt>
                <c:pt idx="15">
                  <c:v>Apr,16</c:v>
                </c:pt>
                <c:pt idx="16">
                  <c:v>May,16</c:v>
                </c:pt>
                <c:pt idx="17">
                  <c:v>Jun,16</c:v>
                </c:pt>
                <c:pt idx="18">
                  <c:v>Jul,16</c:v>
                </c:pt>
                <c:pt idx="19">
                  <c:v>Aug,16</c:v>
                </c:pt>
                <c:pt idx="20">
                  <c:v>Sep,16</c:v>
                </c:pt>
                <c:pt idx="21">
                  <c:v>Oct,16</c:v>
                </c:pt>
                <c:pt idx="22">
                  <c:v>Nov,16</c:v>
                </c:pt>
                <c:pt idx="23">
                  <c:v>Dec, 16</c:v>
                </c:pt>
                <c:pt idx="24">
                  <c:v>Jan, 17</c:v>
                </c:pt>
                <c:pt idx="25">
                  <c:v>Feb, 17</c:v>
                </c:pt>
                <c:pt idx="26">
                  <c:v>Mar, 17</c:v>
                </c:pt>
                <c:pt idx="27">
                  <c:v>Apr, 17</c:v>
                </c:pt>
                <c:pt idx="28">
                  <c:v>May, 17</c:v>
                </c:pt>
                <c:pt idx="29">
                  <c:v>Jun, 17</c:v>
                </c:pt>
                <c:pt idx="30">
                  <c:v>Jul, 17</c:v>
                </c:pt>
                <c:pt idx="31">
                  <c:v>Aug, 17</c:v>
                </c:pt>
                <c:pt idx="32">
                  <c:v>Sep, 17</c:v>
                </c:pt>
                <c:pt idx="33">
                  <c:v>Oct, 17</c:v>
                </c:pt>
                <c:pt idx="34">
                  <c:v>Nov, 17</c:v>
                </c:pt>
                <c:pt idx="35">
                  <c:v>Dec, 17</c:v>
                </c:pt>
                <c:pt idx="36">
                  <c:v>Jan, 18</c:v>
                </c:pt>
                <c:pt idx="37">
                  <c:v>Feb, 18</c:v>
                </c:pt>
                <c:pt idx="38">
                  <c:v>Mar, 18</c:v>
                </c:pt>
                <c:pt idx="39">
                  <c:v>Apr, 18</c:v>
                </c:pt>
                <c:pt idx="40">
                  <c:v>May, 18</c:v>
                </c:pt>
                <c:pt idx="41">
                  <c:v>Jun, 18</c:v>
                </c:pt>
                <c:pt idx="42">
                  <c:v>Jul, 18</c:v>
                </c:pt>
                <c:pt idx="43">
                  <c:v>Aug, 18</c:v>
                </c:pt>
                <c:pt idx="44">
                  <c:v>Sep, 18</c:v>
                </c:pt>
                <c:pt idx="45">
                  <c:v>Oct, 18</c:v>
                </c:pt>
                <c:pt idx="46">
                  <c:v>Nov, 18</c:v>
                </c:pt>
                <c:pt idx="47">
                  <c:v>Dec, 18</c:v>
                </c:pt>
                <c:pt idx="48">
                  <c:v>Jan, 19</c:v>
                </c:pt>
                <c:pt idx="49">
                  <c:v>Feb, 19</c:v>
                </c:pt>
                <c:pt idx="50">
                  <c:v>Mar, 19</c:v>
                </c:pt>
                <c:pt idx="51">
                  <c:v>Apr, 19</c:v>
                </c:pt>
                <c:pt idx="52">
                  <c:v>May, 19</c:v>
                </c:pt>
                <c:pt idx="53">
                  <c:v>Jun, 19</c:v>
                </c:pt>
                <c:pt idx="54">
                  <c:v>Jul, 19</c:v>
                </c:pt>
                <c:pt idx="55">
                  <c:v>Aug, 19</c:v>
                </c:pt>
                <c:pt idx="56">
                  <c:v>Sep, 19</c:v>
                </c:pt>
                <c:pt idx="57">
                  <c:v>Oct, 19</c:v>
                </c:pt>
                <c:pt idx="58">
                  <c:v>Nov, 19</c:v>
                </c:pt>
                <c:pt idx="59">
                  <c:v>Dec, 19</c:v>
                </c:pt>
                <c:pt idx="60">
                  <c:v>Jan, 20</c:v>
                </c:pt>
                <c:pt idx="61">
                  <c:v>Feb, 20</c:v>
                </c:pt>
                <c:pt idx="62">
                  <c:v>Mar, 20</c:v>
                </c:pt>
                <c:pt idx="63">
                  <c:v>Apr, 20</c:v>
                </c:pt>
                <c:pt idx="64">
                  <c:v>May, 20</c:v>
                </c:pt>
                <c:pt idx="65">
                  <c:v>Jun, 20</c:v>
                </c:pt>
                <c:pt idx="66">
                  <c:v>Jul, 20</c:v>
                </c:pt>
                <c:pt idx="67">
                  <c:v>Aug, 20</c:v>
                </c:pt>
                <c:pt idx="68">
                  <c:v>Sep, 20</c:v>
                </c:pt>
                <c:pt idx="69">
                  <c:v>Oct, 20</c:v>
                </c:pt>
                <c:pt idx="70">
                  <c:v>Nov, 20</c:v>
                </c:pt>
                <c:pt idx="71">
                  <c:v>Dec, 20</c:v>
                </c:pt>
                <c:pt idx="72">
                  <c:v>Jan, 21</c:v>
                </c:pt>
                <c:pt idx="73">
                  <c:v>Feb, 21</c:v>
                </c:pt>
                <c:pt idx="74">
                  <c:v>Mar, 21</c:v>
                </c:pt>
                <c:pt idx="75">
                  <c:v>Apr, 21</c:v>
                </c:pt>
                <c:pt idx="76">
                  <c:v>May, 21</c:v>
                </c:pt>
                <c:pt idx="77">
                  <c:v>Jun, 21</c:v>
                </c:pt>
                <c:pt idx="78">
                  <c:v>Jul, 21</c:v>
                </c:pt>
                <c:pt idx="79">
                  <c:v>Aug, 21</c:v>
                </c:pt>
                <c:pt idx="80">
                  <c:v>Sep, 21</c:v>
                </c:pt>
                <c:pt idx="81">
                  <c:v>Oct, 21</c:v>
                </c:pt>
                <c:pt idx="82">
                  <c:v>Nov, 21</c:v>
                </c:pt>
                <c:pt idx="83">
                  <c:v>Dec, 21</c:v>
                </c:pt>
                <c:pt idx="84">
                  <c:v>Jan, 22</c:v>
                </c:pt>
                <c:pt idx="85">
                  <c:v>Feb, 22</c:v>
                </c:pt>
                <c:pt idx="86">
                  <c:v>Mar, 22</c:v>
                </c:pt>
                <c:pt idx="87">
                  <c:v>Apr, 22</c:v>
                </c:pt>
                <c:pt idx="88">
                  <c:v>May, 22</c:v>
                </c:pt>
                <c:pt idx="89">
                  <c:v>Jun, 22</c:v>
                </c:pt>
                <c:pt idx="90">
                  <c:v>Jul, 22</c:v>
                </c:pt>
                <c:pt idx="91">
                  <c:v>Aug, 22</c:v>
                </c:pt>
                <c:pt idx="92">
                  <c:v>Sep, 22</c:v>
                </c:pt>
                <c:pt idx="93">
                  <c:v>Oct, 22</c:v>
                </c:pt>
                <c:pt idx="94">
                  <c:v>Nov, 22</c:v>
                </c:pt>
                <c:pt idx="95">
                  <c:v>Dec, 22</c:v>
                </c:pt>
                <c:pt idx="96">
                  <c:v>Jan, 23</c:v>
                </c:pt>
                <c:pt idx="97">
                  <c:v>Feb, 23</c:v>
                </c:pt>
                <c:pt idx="98">
                  <c:v>Mar, 23</c:v>
                </c:pt>
                <c:pt idx="99">
                  <c:v>Apr, 23</c:v>
                </c:pt>
                <c:pt idx="100">
                  <c:v>May, 23</c:v>
                </c:pt>
                <c:pt idx="101">
                  <c:v>Jun, 23</c:v>
                </c:pt>
                <c:pt idx="102">
                  <c:v>Jul, 23</c:v>
                </c:pt>
                <c:pt idx="103">
                  <c:v>Aug, 23</c:v>
                </c:pt>
                <c:pt idx="104">
                  <c:v>Sep, 23</c:v>
                </c:pt>
                <c:pt idx="105">
                  <c:v>Oct, 23</c:v>
                </c:pt>
                <c:pt idx="106">
                  <c:v>Nov, 23</c:v>
                </c:pt>
                <c:pt idx="107">
                  <c:v>Dec, 23</c:v>
                </c:pt>
                <c:pt idx="108">
                  <c:v>Jan, 24</c:v>
                </c:pt>
                <c:pt idx="109">
                  <c:v>Feb, 24</c:v>
                </c:pt>
                <c:pt idx="110">
                  <c:v>Mar, 24</c:v>
                </c:pt>
                <c:pt idx="111">
                  <c:v>Apr, 24</c:v>
                </c:pt>
                <c:pt idx="112">
                  <c:v>May, 24</c:v>
                </c:pt>
              </c:strCache>
            </c:strRef>
          </c:cat>
          <c:val>
            <c:numRef>
              <c:f>Sheet1!$Q$44:$Q$156</c:f>
              <c:numCache>
                <c:formatCode>"$"#,##0.000</c:formatCode>
                <c:ptCount val="113"/>
                <c:pt idx="0">
                  <c:v>0.25213908752116687</c:v>
                </c:pt>
                <c:pt idx="1">
                  <c:v>2.6425045544624184</c:v>
                </c:pt>
                <c:pt idx="2">
                  <c:v>-7.8822000306633555E-2</c:v>
                </c:pt>
                <c:pt idx="3">
                  <c:v>0.75617410001544982</c:v>
                </c:pt>
                <c:pt idx="4">
                  <c:v>1.0865022295230644</c:v>
                </c:pt>
                <c:pt idx="5">
                  <c:v>0.5992940349741982</c:v>
                </c:pt>
                <c:pt idx="6">
                  <c:v>0.94734830920496504</c:v>
                </c:pt>
                <c:pt idx="7">
                  <c:v>0.82355918025075514</c:v>
                </c:pt>
                <c:pt idx="8">
                  <c:v>0.98293633857167695</c:v>
                </c:pt>
                <c:pt idx="9">
                  <c:v>0.33202440396993982</c:v>
                </c:pt>
                <c:pt idx="10">
                  <c:v>0.49872447398009223</c:v>
                </c:pt>
                <c:pt idx="11">
                  <c:v>0.22056543227297265</c:v>
                </c:pt>
                <c:pt idx="12">
                  <c:v>0.6972023548989883</c:v>
                </c:pt>
                <c:pt idx="13">
                  <c:v>0.52068072434553736</c:v>
                </c:pt>
                <c:pt idx="14">
                  <c:v>0.99808686111729417</c:v>
                </c:pt>
                <c:pt idx="15">
                  <c:v>0.98254144511180908</c:v>
                </c:pt>
                <c:pt idx="16">
                  <c:v>0.91412640511738319</c:v>
                </c:pt>
                <c:pt idx="17">
                  <c:v>1.6942613447495627</c:v>
                </c:pt>
                <c:pt idx="18">
                  <c:v>0.8175412099848911</c:v>
                </c:pt>
                <c:pt idx="19">
                  <c:v>1.2005699348561278</c:v>
                </c:pt>
                <c:pt idx="20">
                  <c:v>1.1019662760083784</c:v>
                </c:pt>
                <c:pt idx="21">
                  <c:v>1.0826325173515858</c:v>
                </c:pt>
                <c:pt idx="22">
                  <c:v>-0.30160102292398516</c:v>
                </c:pt>
                <c:pt idx="23">
                  <c:v>0.75895904454130925</c:v>
                </c:pt>
                <c:pt idx="24">
                  <c:v>-1.639202448113525</c:v>
                </c:pt>
                <c:pt idx="25">
                  <c:v>-0.69316572234667095</c:v>
                </c:pt>
                <c:pt idx="26">
                  <c:v>0.54637453406115988</c:v>
                </c:pt>
                <c:pt idx="27">
                  <c:v>3.7032463820063199E-2</c:v>
                </c:pt>
                <c:pt idx="28">
                  <c:v>-3.4312784273876851E-2</c:v>
                </c:pt>
                <c:pt idx="29">
                  <c:v>-0.39434305583720608</c:v>
                </c:pt>
                <c:pt idx="30">
                  <c:v>0.24585762016433099</c:v>
                </c:pt>
                <c:pt idx="31">
                  <c:v>9.6564945985275319E-2</c:v>
                </c:pt>
                <c:pt idx="32">
                  <c:v>0.18853867073661235</c:v>
                </c:pt>
                <c:pt idx="33">
                  <c:v>4.6716492371112306E-2</c:v>
                </c:pt>
                <c:pt idx="34">
                  <c:v>0.64983017776898677</c:v>
                </c:pt>
                <c:pt idx="35">
                  <c:v>-0.26169522178958582</c:v>
                </c:pt>
                <c:pt idx="36">
                  <c:v>1.1252846735305519</c:v>
                </c:pt>
                <c:pt idx="37">
                  <c:v>-1.7367148967180106</c:v>
                </c:pt>
                <c:pt idx="38">
                  <c:v>0.10648339231888038</c:v>
                </c:pt>
                <c:pt idx="39">
                  <c:v>0.61475624296962872</c:v>
                </c:pt>
                <c:pt idx="40">
                  <c:v>-1.6306169881893151E-2</c:v>
                </c:pt>
                <c:pt idx="41">
                  <c:v>0.30491912455395997</c:v>
                </c:pt>
                <c:pt idx="42">
                  <c:v>2.7332911805500348E-2</c:v>
                </c:pt>
                <c:pt idx="43">
                  <c:v>0.38712457129842281</c:v>
                </c:pt>
                <c:pt idx="44">
                  <c:v>0.13644521215384398</c:v>
                </c:pt>
                <c:pt idx="45">
                  <c:v>0.76337740337572946</c:v>
                </c:pt>
                <c:pt idx="46">
                  <c:v>1.3054358516606284</c:v>
                </c:pt>
                <c:pt idx="47">
                  <c:v>-1.3546305797578029</c:v>
                </c:pt>
                <c:pt idx="48">
                  <c:v>-0.74205695177138153</c:v>
                </c:pt>
                <c:pt idx="49">
                  <c:v>-0.26333733987909769</c:v>
                </c:pt>
                <c:pt idx="50">
                  <c:v>0.14804002455285126</c:v>
                </c:pt>
                <c:pt idx="51">
                  <c:v>-0.12788906023422886</c:v>
                </c:pt>
                <c:pt idx="52">
                  <c:v>0.15025524645357269</c:v>
                </c:pt>
                <c:pt idx="53">
                  <c:v>-0.25635317870370056</c:v>
                </c:pt>
                <c:pt idx="54">
                  <c:v>0.17208544738036258</c:v>
                </c:pt>
                <c:pt idx="55">
                  <c:v>0.20699667739636363</c:v>
                </c:pt>
                <c:pt idx="56">
                  <c:v>0.32951898444422634</c:v>
                </c:pt>
                <c:pt idx="57">
                  <c:v>0.17056931451130364</c:v>
                </c:pt>
                <c:pt idx="58">
                  <c:v>7.4020645919999684E-2</c:v>
                </c:pt>
                <c:pt idx="59">
                  <c:v>-0.42392207876571497</c:v>
                </c:pt>
                <c:pt idx="60">
                  <c:v>-0.20049231101714327</c:v>
                </c:pt>
                <c:pt idx="61">
                  <c:v>9.4313815932631329E-2</c:v>
                </c:pt>
                <c:pt idx="62">
                  <c:v>0.11570119959272729</c:v>
                </c:pt>
                <c:pt idx="63">
                  <c:v>0.3773632503085711</c:v>
                </c:pt>
                <c:pt idx="64">
                  <c:v>-0.1182120763200003</c:v>
                </c:pt>
                <c:pt idx="65">
                  <c:v>3.5152274181818655E-2</c:v>
                </c:pt>
                <c:pt idx="66">
                  <c:v>0.38988893821090942</c:v>
                </c:pt>
                <c:pt idx="67">
                  <c:v>0.50267752079999939</c:v>
                </c:pt>
                <c:pt idx="68">
                  <c:v>-0.44080951823999959</c:v>
                </c:pt>
                <c:pt idx="69">
                  <c:v>0.50478187462857083</c:v>
                </c:pt>
                <c:pt idx="70">
                  <c:v>-0.48389616287999981</c:v>
                </c:pt>
                <c:pt idx="71">
                  <c:v>-0.25199158834909152</c:v>
                </c:pt>
                <c:pt idx="72">
                  <c:v>0.31689907326315714</c:v>
                </c:pt>
                <c:pt idx="73">
                  <c:v>1.6262446387200011</c:v>
                </c:pt>
                <c:pt idx="74">
                  <c:v>-0.32154069032347765</c:v>
                </c:pt>
                <c:pt idx="75">
                  <c:v>0.22190411122285703</c:v>
                </c:pt>
                <c:pt idx="76">
                  <c:v>5.8001252399999981E-2</c:v>
                </c:pt>
                <c:pt idx="77">
                  <c:v>0.52607889189818158</c:v>
                </c:pt>
                <c:pt idx="78">
                  <c:v>0.25383768057143019</c:v>
                </c:pt>
                <c:pt idx="79">
                  <c:v>0.10415116664727364</c:v>
                </c:pt>
                <c:pt idx="80">
                  <c:v>0.90018995901714316</c:v>
                </c:pt>
                <c:pt idx="81">
                  <c:v>-0.31733655734857091</c:v>
                </c:pt>
                <c:pt idx="82">
                  <c:v>-1.3113806971199988</c:v>
                </c:pt>
                <c:pt idx="83">
                  <c:v>-1.8539883318171428</c:v>
                </c:pt>
                <c:pt idx="84">
                  <c:v>0.12760275528000076</c:v>
                </c:pt>
                <c:pt idx="85">
                  <c:v>-2.1530530063831588</c:v>
                </c:pt>
                <c:pt idx="86">
                  <c:v>0.30367198150956654</c:v>
                </c:pt>
                <c:pt idx="87">
                  <c:v>1.8444398263199995</c:v>
                </c:pt>
                <c:pt idx="88">
                  <c:v>1.0520190877485724</c:v>
                </c:pt>
                <c:pt idx="89">
                  <c:v>-1.5109786577599973</c:v>
                </c:pt>
                <c:pt idx="90">
                  <c:v>0.8639424643199991</c:v>
                </c:pt>
                <c:pt idx="91">
                  <c:v>-5.1492623248696745E-2</c:v>
                </c:pt>
                <c:pt idx="92">
                  <c:v>-2.4125364467657135</c:v>
                </c:pt>
                <c:pt idx="93">
                  <c:v>-0.32712180265142887</c:v>
                </c:pt>
                <c:pt idx="94">
                  <c:v>0.34277431869473673</c:v>
                </c:pt>
                <c:pt idx="95">
                  <c:v>-1.8262634701257143</c:v>
                </c:pt>
                <c:pt idx="96">
                  <c:v>-2.0388821200800011</c:v>
                </c:pt>
                <c:pt idx="97">
                  <c:v>-0.98622480396631529</c:v>
                </c:pt>
                <c:pt idx="98">
                  <c:v>-0.19996622256000052</c:v>
                </c:pt>
                <c:pt idx="99">
                  <c:v>-3.8493061743156698E-2</c:v>
                </c:pt>
                <c:pt idx="100">
                  <c:v>5.2929281410909468E-2</c:v>
                </c:pt>
                <c:pt idx="101">
                  <c:v>0.15588000985142791</c:v>
                </c:pt>
                <c:pt idx="102">
                  <c:v>-0.12053794107789528</c:v>
                </c:pt>
                <c:pt idx="103">
                  <c:v>0.20587442466782635</c:v>
                </c:pt>
                <c:pt idx="104">
                  <c:v>8.4516110639999642E-2</c:v>
                </c:pt>
                <c:pt idx="105">
                  <c:v>0.11315014883781771</c:v>
                </c:pt>
                <c:pt idx="106">
                  <c:v>-0.53297190927157967</c:v>
                </c:pt>
                <c:pt idx="107">
                  <c:v>-0.46732437647999969</c:v>
                </c:pt>
                <c:pt idx="108">
                  <c:v>0.6205213352000003</c:v>
                </c:pt>
                <c:pt idx="109">
                  <c:v>-0.67502409936000074</c:v>
                </c:pt>
                <c:pt idx="110">
                  <c:v>2.32225966752</c:v>
                </c:pt>
                <c:pt idx="111">
                  <c:v>2.1844627527272729</c:v>
                </c:pt>
                <c:pt idx="112">
                  <c:v>2.3757915593454544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2-4675-908A-495D4748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94416"/>
        <c:axId val="193989016"/>
      </c:lineChart>
      <c:dateAx>
        <c:axId val="1939866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Month-Yr</a:t>
                </a:r>
              </a:p>
            </c:rich>
          </c:tx>
          <c:overlay val="0"/>
        </c:title>
        <c:numFmt formatCode="[$-1009]d\-mmm\-yy;@" sourceLinked="0"/>
        <c:majorTickMark val="out"/>
        <c:minorTickMark val="none"/>
        <c:tickLblPos val="nextTo"/>
        <c:crossAx val="193986272"/>
        <c:crossesAt val="-2"/>
        <c:auto val="1"/>
        <c:lblOffset val="100"/>
        <c:baseTimeUnit val="days"/>
        <c:majorUnit val="12"/>
        <c:majorTimeUnit val="months"/>
        <c:minorUnit val="2"/>
        <c:minorTimeUnit val="months"/>
      </c:dateAx>
      <c:valAx>
        <c:axId val="193986272"/>
        <c:scaling>
          <c:orientation val="minMax"/>
          <c:max val="14"/>
          <c:min val="-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Gas Price ($/Mcf)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193986664"/>
        <c:crosses val="autoZero"/>
        <c:crossBetween val="between"/>
        <c:majorUnit val="2"/>
        <c:minorUnit val="1"/>
      </c:valAx>
      <c:valAx>
        <c:axId val="193989016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Difference (Dawn Spot - EGI GPA)</a:t>
                </a:r>
              </a:p>
            </c:rich>
          </c:tx>
          <c:overlay val="0"/>
        </c:title>
        <c:numFmt formatCode="&quot;$&quot;#,##0.0" sourceLinked="0"/>
        <c:majorTickMark val="out"/>
        <c:minorTickMark val="none"/>
        <c:tickLblPos val="nextTo"/>
        <c:crossAx val="228594416"/>
        <c:crosses val="max"/>
        <c:crossBetween val="between"/>
        <c:majorUnit val="1"/>
      </c:valAx>
      <c:catAx>
        <c:axId val="22859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989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to Union versus M13 Fee Comparison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160558877508736"/>
          <c:y val="0.13073356050542584"/>
          <c:w val="0.84109612614212692"/>
          <c:h val="0.66996874779405635"/>
        </c:manualLayout>
      </c:layout>
      <c:scatterChart>
        <c:scatterStyle val="smoothMarker"/>
        <c:varyColors val="0"/>
        <c:ser>
          <c:idx val="0"/>
          <c:order val="0"/>
          <c:tx>
            <c:v>Total fees - Sales to Union Gas</c:v>
          </c:tx>
          <c:xVal>
            <c:numRef>
              <c:f>'M13-Union comparson'!$A$14:$A$24</c:f>
              <c:numCache>
                <c:formatCode>General</c:formatCode>
                <c:ptCount val="11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</c:numCache>
            </c:numRef>
          </c:xVal>
          <c:yVal>
            <c:numRef>
              <c:f>'M13-Union comparson'!$H$14:$H$24</c:f>
              <c:numCache>
                <c:formatCode>"$"#,##0.000</c:formatCode>
                <c:ptCount val="11"/>
                <c:pt idx="0">
                  <c:v>0.32435910871578949</c:v>
                </c:pt>
                <c:pt idx="1">
                  <c:v>0.30462226661052633</c:v>
                </c:pt>
                <c:pt idx="2">
                  <c:v>0.29475384555789474</c:v>
                </c:pt>
                <c:pt idx="3">
                  <c:v>0.28883279292631581</c:v>
                </c:pt>
                <c:pt idx="4">
                  <c:v>0.28488542450526316</c:v>
                </c:pt>
                <c:pt idx="5">
                  <c:v>0.28206587563308266</c:v>
                </c:pt>
                <c:pt idx="6">
                  <c:v>0.27995121397894734</c:v>
                </c:pt>
                <c:pt idx="7">
                  <c:v>0.27830647713684215</c:v>
                </c:pt>
                <c:pt idx="8">
                  <c:v>0.27699068766315793</c:v>
                </c:pt>
                <c:pt idx="9">
                  <c:v>0.27591413263923442</c:v>
                </c:pt>
                <c:pt idx="10">
                  <c:v>0.27501700345263158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FA-4504-81B4-3C8B73C1E7B6}"/>
            </c:ext>
          </c:extLst>
        </c:ser>
        <c:ser>
          <c:idx val="1"/>
          <c:order val="1"/>
          <c:tx>
            <c:v>Total fee - M13 Sales</c:v>
          </c:tx>
          <c:xVal>
            <c:numRef>
              <c:f>'M13-Union comparson'!$A$14:$A$24</c:f>
              <c:numCache>
                <c:formatCode>General</c:formatCode>
                <c:ptCount val="11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</c:numCache>
            </c:numRef>
          </c:xVal>
          <c:yVal>
            <c:numRef>
              <c:f>'M13-Union comparson'!$M$14:$M$24</c:f>
              <c:numCache>
                <c:formatCode>"$"#,##0.000</c:formatCode>
                <c:ptCount val="11"/>
                <c:pt idx="0">
                  <c:v>0.66566405506868431</c:v>
                </c:pt>
                <c:pt idx="1">
                  <c:v>0.46246230068271932</c:v>
                </c:pt>
                <c:pt idx="2">
                  <c:v>0.36086142348973688</c:v>
                </c:pt>
                <c:pt idx="3">
                  <c:v>0.29990089717394736</c:v>
                </c:pt>
                <c:pt idx="4">
                  <c:v>0.25926054629675438</c:v>
                </c:pt>
                <c:pt idx="5">
                  <c:v>0.23023172424161653</c:v>
                </c:pt>
                <c:pt idx="6">
                  <c:v>0.20846010770026319</c:v>
                </c:pt>
                <c:pt idx="7">
                  <c:v>0.19152662816809943</c:v>
                </c:pt>
                <c:pt idx="8">
                  <c:v>0.17797984454236843</c:v>
                </c:pt>
                <c:pt idx="9">
                  <c:v>0.16689611248495217</c:v>
                </c:pt>
                <c:pt idx="10">
                  <c:v>0.15765966910377194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FA-4504-81B4-3C8B73C1E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95200"/>
        <c:axId val="228595592"/>
      </c:scatterChart>
      <c:valAx>
        <c:axId val="22859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Daily Gas Rate (Mcfd)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8595592"/>
        <c:crosses val="autoZero"/>
        <c:crossBetween val="midCat"/>
      </c:valAx>
      <c:valAx>
        <c:axId val="228595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fees to Union ($/Mcf)</a:t>
                </a:r>
              </a:p>
            </c:rich>
          </c:tx>
          <c:overlay val="0"/>
        </c:title>
        <c:numFmt formatCode="&quot;$&quot;#,##0.00" sourceLinked="0"/>
        <c:majorTickMark val="out"/>
        <c:minorTickMark val="none"/>
        <c:tickLblPos val="nextTo"/>
        <c:crossAx val="22859520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Dawn Spot - GPA Differential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'2019-20 EGI-Dawn spot compare'!$A$5:$A$23</c:f>
              <c:numCache>
                <c:formatCode>mmm\-yy</c:formatCode>
                <c:ptCount val="19"/>
                <c:pt idx="0">
                  <c:v>43497</c:v>
                </c:pt>
                <c:pt idx="1">
                  <c:v>43525</c:v>
                </c:pt>
                <c:pt idx="2">
                  <c:v>43556</c:v>
                </c:pt>
                <c:pt idx="3">
                  <c:v>43586</c:v>
                </c:pt>
                <c:pt idx="4">
                  <c:v>43617</c:v>
                </c:pt>
                <c:pt idx="5">
                  <c:v>43647</c:v>
                </c:pt>
                <c:pt idx="6">
                  <c:v>43678</c:v>
                </c:pt>
                <c:pt idx="7">
                  <c:v>43709</c:v>
                </c:pt>
                <c:pt idx="8">
                  <c:v>43739</c:v>
                </c:pt>
                <c:pt idx="9">
                  <c:v>43770</c:v>
                </c:pt>
                <c:pt idx="10">
                  <c:v>43800</c:v>
                </c:pt>
                <c:pt idx="11">
                  <c:v>43831</c:v>
                </c:pt>
                <c:pt idx="12">
                  <c:v>43862</c:v>
                </c:pt>
                <c:pt idx="13">
                  <c:v>43891</c:v>
                </c:pt>
                <c:pt idx="14">
                  <c:v>43922</c:v>
                </c:pt>
                <c:pt idx="15">
                  <c:v>43952</c:v>
                </c:pt>
                <c:pt idx="16">
                  <c:v>43983</c:v>
                </c:pt>
                <c:pt idx="17">
                  <c:v>44013</c:v>
                </c:pt>
                <c:pt idx="18">
                  <c:v>44044</c:v>
                </c:pt>
              </c:numCache>
            </c:numRef>
          </c:cat>
          <c:val>
            <c:numRef>
              <c:f>'2019-20 EGI-Dawn spot compare'!$D$5:$D$23</c:f>
              <c:numCache>
                <c:formatCode>"$"#,##0.000</c:formatCode>
                <c:ptCount val="19"/>
                <c:pt idx="0">
                  <c:v>-0.23836054863623257</c:v>
                </c:pt>
                <c:pt idx="1">
                  <c:v>0.13399885291140201</c:v>
                </c:pt>
                <c:pt idx="2">
                  <c:v>-0.11575914975065338</c:v>
                </c:pt>
                <c:pt idx="3">
                  <c:v>0.13600396736972131</c:v>
                </c:pt>
                <c:pt idx="4">
                  <c:v>-0.2320388151126247</c:v>
                </c:pt>
                <c:pt idx="5">
                  <c:v>0.15576363636363588</c:v>
                </c:pt>
                <c:pt idx="6">
                  <c:v>0.1873636363636364</c:v>
                </c:pt>
                <c:pt idx="7">
                  <c:v>0.29826505407186499</c:v>
                </c:pt>
                <c:pt idx="8">
                  <c:v>0.15439130434782555</c:v>
                </c:pt>
                <c:pt idx="9">
                  <c:v>6.6999999999999726E-2</c:v>
                </c:pt>
                <c:pt idx="10">
                  <c:v>-0.3837142857142859</c:v>
                </c:pt>
                <c:pt idx="11">
                  <c:v>-0.18147619047619079</c:v>
                </c:pt>
                <c:pt idx="12">
                  <c:v>8.5368421052631316E-2</c:v>
                </c:pt>
                <c:pt idx="13">
                  <c:v>0.10472727272727278</c:v>
                </c:pt>
                <c:pt idx="14">
                  <c:v>0.34157142857142819</c:v>
                </c:pt>
                <c:pt idx="15">
                  <c:v>-0.10700000000000021</c:v>
                </c:pt>
                <c:pt idx="16">
                  <c:v>3.1818181818181968E-2</c:v>
                </c:pt>
                <c:pt idx="17">
                  <c:v>0.35290909090909128</c:v>
                </c:pt>
                <c:pt idx="18">
                  <c:v>0.45499999999999963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0-422B-9DCC-4EE3D6A0C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39232"/>
        <c:axId val="309139560"/>
      </c:lineChart>
      <c:dateAx>
        <c:axId val="3091392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139560"/>
        <c:crossesAt val="-0.8"/>
        <c:auto val="1"/>
        <c:lblOffset val="100"/>
        <c:baseTimeUnit val="months"/>
      </c:dateAx>
      <c:valAx>
        <c:axId val="30913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13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44451</xdr:colOff>
      <xdr:row>0</xdr:row>
      <xdr:rowOff>85724</xdr:rowOff>
    </xdr:from>
    <xdr:to>
      <xdr:col>10</xdr:col>
      <xdr:colOff>149225</xdr:colOff>
      <xdr:row>26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171449</xdr:rowOff>
    </xdr:from>
    <xdr:to>
      <xdr:col>11</xdr:col>
      <xdr:colOff>228600</xdr:colOff>
      <xdr:row>45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1</xdr:row>
      <xdr:rowOff>179070</xdr:rowOff>
    </xdr:from>
    <xdr:to>
      <xdr:col>13</xdr:col>
      <xdr:colOff>129540</xdr:colOff>
      <xdr:row>15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73CF7-9418-4B94-BE4A-CB9F32212F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6"/>
  <sheetViews>
    <sheetView zoomScaleNormal="100" workbookViewId="0">
      <pane xSplit="1" ySplit="7" topLeftCell="B44" activePane="bottomRight" state="frozen"/>
      <selection pane="topRight" activeCell="B1" sqref="B1"/>
      <selection pane="bottomLeft" activeCell="A8" sqref="A8"/>
      <selection pane="bottomRight" activeCell="I156" sqref="I156"/>
    </sheetView>
  </sheetViews>
  <sheetFormatPr defaultRowHeight="15"/>
  <cols>
    <col min="1" max="1" width="7.5703125" customWidth="1"/>
    <col min="2" max="2" width="8" customWidth="1"/>
    <col min="3" max="3" width="9" customWidth="1"/>
    <col min="4" max="4" width="8.140625" customWidth="1"/>
    <col min="5" max="5" width="9.42578125" customWidth="1"/>
    <col min="6" max="6" width="8" customWidth="1"/>
    <col min="7" max="7" width="7.5703125" customWidth="1"/>
    <col min="8" max="8" width="7.42578125" customWidth="1"/>
    <col min="9" max="12" width="8.42578125" customWidth="1"/>
    <col min="13" max="13" width="8" customWidth="1"/>
    <col min="14" max="14" width="8.42578125" customWidth="1"/>
    <col min="15" max="15" width="7.85546875" customWidth="1"/>
    <col min="16" max="16" width="7.5703125" customWidth="1"/>
    <col min="17" max="20" width="8.140625" customWidth="1"/>
    <col min="23" max="23" width="29.42578125" customWidth="1"/>
  </cols>
  <sheetData>
    <row r="1" spans="1:23">
      <c r="A1" t="s">
        <v>0</v>
      </c>
      <c r="G1" s="1" t="s">
        <v>7</v>
      </c>
      <c r="H1">
        <v>39</v>
      </c>
      <c r="I1" t="s">
        <v>6</v>
      </c>
    </row>
    <row r="2" spans="1:23">
      <c r="A2" t="s">
        <v>1</v>
      </c>
      <c r="G2" s="1" t="s">
        <v>8</v>
      </c>
      <c r="H2">
        <v>2.832784E-2</v>
      </c>
      <c r="I2" t="s">
        <v>9</v>
      </c>
    </row>
    <row r="3" spans="1:23">
      <c r="A3" t="s">
        <v>162</v>
      </c>
      <c r="G3" s="1" t="s">
        <v>10</v>
      </c>
      <c r="H3">
        <v>1.0546150000000001</v>
      </c>
      <c r="I3" t="s">
        <v>11</v>
      </c>
    </row>
    <row r="5" spans="1:23">
      <c r="A5" t="s">
        <v>2</v>
      </c>
      <c r="B5" s="2" t="s">
        <v>161</v>
      </c>
      <c r="C5" s="3"/>
      <c r="D5" s="3"/>
      <c r="E5" s="3"/>
      <c r="F5" s="3"/>
      <c r="G5" s="4"/>
      <c r="H5" s="2" t="s">
        <v>78</v>
      </c>
      <c r="I5" s="3"/>
      <c r="J5" s="3"/>
      <c r="K5" s="4"/>
      <c r="L5" t="s">
        <v>106</v>
      </c>
      <c r="N5" t="s">
        <v>114</v>
      </c>
      <c r="P5" s="14" t="s">
        <v>115</v>
      </c>
      <c r="Q5" s="14" t="s">
        <v>113</v>
      </c>
      <c r="R5" s="14" t="s">
        <v>166</v>
      </c>
      <c r="S5" s="14" t="s">
        <v>166</v>
      </c>
      <c r="T5" s="14" t="s">
        <v>166</v>
      </c>
      <c r="U5" t="s">
        <v>44</v>
      </c>
      <c r="V5" t="s">
        <v>45</v>
      </c>
    </row>
    <row r="6" spans="1:23">
      <c r="B6" s="5" t="s">
        <v>118</v>
      </c>
      <c r="C6" s="5" t="s">
        <v>4</v>
      </c>
      <c r="D6" s="2" t="s">
        <v>12</v>
      </c>
      <c r="E6" s="3"/>
      <c r="F6" s="3"/>
      <c r="G6" s="4"/>
      <c r="H6" s="2" t="s">
        <v>12</v>
      </c>
      <c r="I6" s="3"/>
      <c r="J6" s="3"/>
      <c r="K6" s="4"/>
      <c r="P6" s="14" t="s">
        <v>103</v>
      </c>
      <c r="Q6" s="14" t="s">
        <v>163</v>
      </c>
      <c r="R6" s="14" t="s">
        <v>167</v>
      </c>
      <c r="S6" s="14" t="s">
        <v>168</v>
      </c>
      <c r="T6" s="14" t="s">
        <v>168</v>
      </c>
      <c r="U6" t="s">
        <v>15</v>
      </c>
      <c r="V6" t="s">
        <v>46</v>
      </c>
    </row>
    <row r="7" spans="1:23">
      <c r="B7" s="21" t="s">
        <v>3</v>
      </c>
      <c r="C7" s="21" t="s">
        <v>3</v>
      </c>
      <c r="D7" s="20" t="s">
        <v>3</v>
      </c>
      <c r="E7" s="20" t="s">
        <v>13</v>
      </c>
      <c r="F7" s="20" t="s">
        <v>5</v>
      </c>
      <c r="G7" s="20" t="s">
        <v>14</v>
      </c>
      <c r="H7" s="22" t="s">
        <v>3</v>
      </c>
      <c r="I7" s="20" t="s">
        <v>13</v>
      </c>
      <c r="J7" s="22" t="s">
        <v>5</v>
      </c>
      <c r="K7" s="20" t="s">
        <v>14</v>
      </c>
      <c r="L7" s="20" t="s">
        <v>13</v>
      </c>
      <c r="M7" s="20" t="s">
        <v>14</v>
      </c>
      <c r="N7" s="20" t="s">
        <v>102</v>
      </c>
      <c r="O7" s="20" t="s">
        <v>14</v>
      </c>
      <c r="P7" s="20" t="s">
        <v>104</v>
      </c>
      <c r="Q7" s="20" t="s">
        <v>14</v>
      </c>
      <c r="R7" s="21" t="s">
        <v>169</v>
      </c>
      <c r="S7" s="21" t="s">
        <v>169</v>
      </c>
      <c r="T7" s="21" t="s">
        <v>209</v>
      </c>
      <c r="U7" s="21" t="s">
        <v>14</v>
      </c>
      <c r="V7" s="21" t="s">
        <v>14</v>
      </c>
      <c r="W7" s="11" t="s">
        <v>47</v>
      </c>
    </row>
    <row r="8" spans="1:23">
      <c r="A8" s="6" t="s">
        <v>16</v>
      </c>
      <c r="B8" s="8">
        <v>3.496</v>
      </c>
      <c r="C8" s="9">
        <v>0.24</v>
      </c>
      <c r="D8" s="8">
        <f t="shared" ref="D8:D18" si="0">B8-C8</f>
        <v>3.2560000000000002</v>
      </c>
      <c r="E8" s="8">
        <f t="shared" ref="E8:E18" si="1">D8*H$3</f>
        <v>3.4338264400000007</v>
      </c>
      <c r="F8" s="7">
        <f t="shared" ref="F8:F18" si="2">D8*H$1</f>
        <v>126.98400000000001</v>
      </c>
      <c r="G8" s="8">
        <f t="shared" ref="G8:G18" si="3">F8*H$2</f>
        <v>3.5971824345600001</v>
      </c>
      <c r="H8" s="7">
        <v>2.9714080645161292</v>
      </c>
      <c r="I8" s="7">
        <f t="shared" ref="I8:I19" si="4">H8*H$3</f>
        <v>3.1336915159596779</v>
      </c>
      <c r="J8" s="7">
        <f t="shared" ref="J8:J19" si="5">H8*H$1</f>
        <v>115.88491451612904</v>
      </c>
      <c r="K8" s="7">
        <f t="shared" ref="K8:K19" si="6">J8*H$2</f>
        <v>3.282769316826581</v>
      </c>
      <c r="L8" s="7">
        <v>3.0456847999999996</v>
      </c>
      <c r="M8" s="7">
        <f>L8/H$3*H$1*H$2</f>
        <v>3.1905758940356885</v>
      </c>
      <c r="N8" s="7">
        <v>3.08</v>
      </c>
      <c r="O8" s="7">
        <f>N8/P8/H$3*H$1*H$2</f>
        <v>3.2709303299418355</v>
      </c>
      <c r="P8" s="8">
        <v>0.9864238095238097</v>
      </c>
      <c r="Q8" s="8">
        <f t="shared" ref="Q8:Q19" si="7">K8-G8</f>
        <v>-0.31441311773341907</v>
      </c>
      <c r="R8" s="10"/>
      <c r="S8" s="10"/>
      <c r="T8" s="10"/>
    </row>
    <row r="9" spans="1:23">
      <c r="A9" s="6" t="s">
        <v>17</v>
      </c>
      <c r="B9" s="8">
        <v>3.0609999999999999</v>
      </c>
      <c r="C9" s="9">
        <v>0.24</v>
      </c>
      <c r="D9" s="8">
        <f t="shared" si="0"/>
        <v>2.8209999999999997</v>
      </c>
      <c r="E9" s="8">
        <f t="shared" si="1"/>
        <v>2.975068915</v>
      </c>
      <c r="F9" s="7">
        <f t="shared" si="2"/>
        <v>110.01899999999999</v>
      </c>
      <c r="G9" s="8">
        <f t="shared" si="3"/>
        <v>3.1166006289599997</v>
      </c>
      <c r="H9" s="7">
        <v>2.8027532994923856</v>
      </c>
      <c r="I9" s="7">
        <f t="shared" si="4"/>
        <v>2.9558256709441624</v>
      </c>
      <c r="J9" s="7">
        <f t="shared" si="5"/>
        <v>109.30737868020304</v>
      </c>
      <c r="K9" s="7">
        <f t="shared" si="6"/>
        <v>3.0964419340722031</v>
      </c>
      <c r="L9" s="7">
        <v>2.5521319999999998</v>
      </c>
      <c r="M9" s="7">
        <f t="shared" ref="M9:M58" si="8">L9/H$3*H$1*H$2</f>
        <v>2.673543512315224</v>
      </c>
      <c r="N9" s="7">
        <v>2.68</v>
      </c>
      <c r="O9" s="7">
        <f t="shared" ref="O9:O57" si="9">N9/P9/H$3*H$1*H$2</f>
        <v>2.7991530473232515</v>
      </c>
      <c r="P9" s="8">
        <v>1.0029800000000002</v>
      </c>
      <c r="Q9" s="8">
        <f t="shared" si="7"/>
        <v>-2.0158694887796536E-2</v>
      </c>
      <c r="R9" s="10"/>
      <c r="S9" s="10"/>
      <c r="T9" s="10"/>
    </row>
    <row r="10" spans="1:23">
      <c r="A10" s="6" t="s">
        <v>18</v>
      </c>
      <c r="B10" s="8">
        <v>2.69</v>
      </c>
      <c r="C10" s="9">
        <v>0.24</v>
      </c>
      <c r="D10" s="8">
        <f t="shared" si="0"/>
        <v>2.4500000000000002</v>
      </c>
      <c r="E10" s="8">
        <f t="shared" si="1"/>
        <v>2.5838067500000004</v>
      </c>
      <c r="F10" s="7">
        <f t="shared" si="2"/>
        <v>95.550000000000011</v>
      </c>
      <c r="G10" s="8">
        <f t="shared" si="3"/>
        <v>2.7067251120000004</v>
      </c>
      <c r="H10" s="7">
        <v>2.4220362903225805</v>
      </c>
      <c r="I10" s="7">
        <f t="shared" si="4"/>
        <v>2.5543158023185484</v>
      </c>
      <c r="J10" s="7">
        <f t="shared" si="5"/>
        <v>94.459415322580639</v>
      </c>
      <c r="K10" s="7">
        <f t="shared" si="6"/>
        <v>2.6758312037516125</v>
      </c>
      <c r="L10" s="7">
        <v>2.156657</v>
      </c>
      <c r="M10" s="7">
        <f t="shared" si="8"/>
        <v>2.2592547449110052</v>
      </c>
      <c r="N10" s="7">
        <v>2.4500000000000002</v>
      </c>
      <c r="O10" s="7">
        <f t="shared" si="9"/>
        <v>2.5507382520686948</v>
      </c>
      <c r="P10" s="8">
        <v>1.0062</v>
      </c>
      <c r="Q10" s="8">
        <f t="shared" si="7"/>
        <v>-3.0893908248387891E-2</v>
      </c>
      <c r="R10" s="10"/>
      <c r="S10" s="10"/>
      <c r="T10" s="10"/>
    </row>
    <row r="11" spans="1:23">
      <c r="A11" s="6" t="s">
        <v>19</v>
      </c>
      <c r="B11" s="8">
        <v>2.3090000000000002</v>
      </c>
      <c r="C11" s="9">
        <v>0.24</v>
      </c>
      <c r="D11" s="8">
        <f t="shared" si="0"/>
        <v>2.069</v>
      </c>
      <c r="E11" s="8">
        <f t="shared" si="1"/>
        <v>2.1819984350000001</v>
      </c>
      <c r="F11" s="7">
        <f t="shared" si="2"/>
        <v>80.691000000000003</v>
      </c>
      <c r="G11" s="8">
        <f t="shared" si="3"/>
        <v>2.2858017374399999</v>
      </c>
      <c r="H11" s="7">
        <v>2.1620550458715599</v>
      </c>
      <c r="I11" s="7">
        <f t="shared" si="4"/>
        <v>2.2801356822018355</v>
      </c>
      <c r="J11" s="7">
        <f t="shared" si="5"/>
        <v>84.32014678899084</v>
      </c>
      <c r="K11" s="7">
        <f t="shared" si="6"/>
        <v>2.3886076270150465</v>
      </c>
      <c r="L11" s="7">
        <v>1.8529321999999999</v>
      </c>
      <c r="M11" s="7">
        <f t="shared" si="8"/>
        <v>1.9410809715445652</v>
      </c>
      <c r="N11" s="7">
        <v>2.19</v>
      </c>
      <c r="O11" s="7">
        <f t="shared" si="9"/>
        <v>2.2771847732258399</v>
      </c>
      <c r="P11" s="8">
        <v>1.0074650000000003</v>
      </c>
      <c r="Q11" s="8">
        <f t="shared" si="7"/>
        <v>0.10280588957504655</v>
      </c>
      <c r="R11" s="10"/>
      <c r="S11" s="10"/>
      <c r="T11" s="10"/>
    </row>
    <row r="12" spans="1:23">
      <c r="A12" s="6" t="s">
        <v>20</v>
      </c>
      <c r="B12" s="8">
        <v>2.1589999999999998</v>
      </c>
      <c r="C12" s="9">
        <v>0.24</v>
      </c>
      <c r="D12" s="8">
        <f t="shared" si="0"/>
        <v>1.9189999999999998</v>
      </c>
      <c r="E12" s="8">
        <f t="shared" si="1"/>
        <v>2.0238061849999998</v>
      </c>
      <c r="F12" s="7">
        <f t="shared" si="2"/>
        <v>74.840999999999994</v>
      </c>
      <c r="G12" s="8">
        <f t="shared" si="3"/>
        <v>2.12008387344</v>
      </c>
      <c r="H12" s="7">
        <v>2.5206136170212767</v>
      </c>
      <c r="I12" s="7">
        <f t="shared" si="4"/>
        <v>2.6582769297148938</v>
      </c>
      <c r="J12" s="7">
        <f t="shared" si="5"/>
        <v>98.303931063829793</v>
      </c>
      <c r="K12" s="7">
        <f t="shared" si="6"/>
        <v>2.7847380305472003</v>
      </c>
      <c r="L12" s="7">
        <v>1.6557220000000001</v>
      </c>
      <c r="M12" s="7">
        <f t="shared" si="8"/>
        <v>1.7344889728656618</v>
      </c>
      <c r="N12" s="7">
        <v>2.04</v>
      </c>
      <c r="O12" s="7">
        <f t="shared" si="9"/>
        <v>2.1550685480078178</v>
      </c>
      <c r="P12" s="8">
        <v>0.99163809523809543</v>
      </c>
      <c r="Q12" s="8">
        <f t="shared" si="7"/>
        <v>0.66465415710720022</v>
      </c>
      <c r="R12" s="10"/>
      <c r="S12" s="10"/>
      <c r="T12" s="10"/>
    </row>
    <row r="13" spans="1:23">
      <c r="A13" s="6" t="s">
        <v>21</v>
      </c>
      <c r="B13" s="8">
        <v>2.548</v>
      </c>
      <c r="C13" s="9">
        <v>0.24</v>
      </c>
      <c r="D13" s="8">
        <f t="shared" si="0"/>
        <v>2.3079999999999998</v>
      </c>
      <c r="E13" s="8">
        <f t="shared" si="1"/>
        <v>2.4340514199999999</v>
      </c>
      <c r="F13" s="7">
        <f t="shared" si="2"/>
        <v>90.012</v>
      </c>
      <c r="G13" s="8">
        <f t="shared" si="3"/>
        <v>2.5498455340800001</v>
      </c>
      <c r="H13" s="7">
        <v>2.5127495833333331</v>
      </c>
      <c r="I13" s="7">
        <f t="shared" si="4"/>
        <v>2.6499834018270834</v>
      </c>
      <c r="J13" s="7">
        <f t="shared" si="5"/>
        <v>97.997233749999992</v>
      </c>
      <c r="K13" s="7">
        <f t="shared" si="6"/>
        <v>2.7760499581125999</v>
      </c>
      <c r="L13" s="7">
        <v>2.1049815999999999</v>
      </c>
      <c r="M13" s="7">
        <f t="shared" si="8"/>
        <v>2.2051210126368539</v>
      </c>
      <c r="N13" s="7">
        <v>2.4300000000000002</v>
      </c>
      <c r="O13" s="7">
        <f t="shared" si="9"/>
        <v>2.6169314519988056</v>
      </c>
      <c r="P13" s="8">
        <v>0.97274285714285735</v>
      </c>
      <c r="Q13" s="8">
        <f t="shared" si="7"/>
        <v>0.22620442403259977</v>
      </c>
      <c r="R13" s="10"/>
      <c r="S13" s="10"/>
      <c r="T13" s="10"/>
    </row>
    <row r="14" spans="1:23">
      <c r="A14" s="6" t="s">
        <v>22</v>
      </c>
      <c r="B14" s="8">
        <v>2.8130000000000002</v>
      </c>
      <c r="C14" s="9">
        <v>0.24</v>
      </c>
      <c r="D14" s="8">
        <f t="shared" si="0"/>
        <v>2.5730000000000004</v>
      </c>
      <c r="E14" s="8">
        <f t="shared" si="1"/>
        <v>2.7135243950000008</v>
      </c>
      <c r="F14" s="7">
        <f t="shared" si="2"/>
        <v>100.34700000000001</v>
      </c>
      <c r="G14" s="8">
        <f t="shared" si="3"/>
        <v>2.8426137604800004</v>
      </c>
      <c r="H14" s="7">
        <v>2.9913053941908716</v>
      </c>
      <c r="I14" s="7">
        <f t="shared" si="4"/>
        <v>3.1546755382946063</v>
      </c>
      <c r="J14" s="7">
        <f t="shared" si="5"/>
        <v>116.660910373444</v>
      </c>
      <c r="K14" s="7">
        <f t="shared" si="6"/>
        <v>3.304751603313262</v>
      </c>
      <c r="L14" s="7">
        <v>2.0132314</v>
      </c>
      <c r="M14" s="7">
        <f t="shared" si="8"/>
        <v>2.1090060185990755</v>
      </c>
      <c r="N14" s="7">
        <v>2.77</v>
      </c>
      <c r="O14" s="7">
        <f t="shared" si="9"/>
        <v>2.9439779802535933</v>
      </c>
      <c r="P14" s="8">
        <v>0.98566499999999979</v>
      </c>
      <c r="Q14" s="8">
        <f t="shared" si="7"/>
        <v>0.46213784283326165</v>
      </c>
      <c r="R14" s="10"/>
      <c r="S14" s="10"/>
      <c r="T14" s="10"/>
    </row>
    <row r="15" spans="1:23">
      <c r="A15" s="6" t="s">
        <v>23</v>
      </c>
      <c r="B15" s="8">
        <v>3.0720000000000001</v>
      </c>
      <c r="C15" s="9">
        <v>0.24</v>
      </c>
      <c r="D15" s="8">
        <f t="shared" si="0"/>
        <v>2.8319999999999999</v>
      </c>
      <c r="E15" s="8">
        <f t="shared" si="1"/>
        <v>2.9866696799999999</v>
      </c>
      <c r="F15" s="7">
        <f t="shared" si="2"/>
        <v>110.44799999999999</v>
      </c>
      <c r="G15" s="8">
        <f t="shared" si="3"/>
        <v>3.12875327232</v>
      </c>
      <c r="H15" s="7">
        <v>2.8918216931216931</v>
      </c>
      <c r="I15" s="7">
        <f t="shared" si="4"/>
        <v>3.0497585348915348</v>
      </c>
      <c r="J15" s="7">
        <f t="shared" si="5"/>
        <v>112.78104603174603</v>
      </c>
      <c r="K15" s="7">
        <f t="shared" si="6"/>
        <v>3.1948434270199364</v>
      </c>
      <c r="L15" s="7">
        <v>2.3960511999999996</v>
      </c>
      <c r="M15" s="7">
        <f t="shared" si="8"/>
        <v>2.5100375454463584</v>
      </c>
      <c r="N15" s="7">
        <v>3.01</v>
      </c>
      <c r="O15" s="7">
        <f t="shared" si="9"/>
        <v>3.1283233056332267</v>
      </c>
      <c r="P15" s="8">
        <v>1.0079499999999999</v>
      </c>
      <c r="Q15" s="8">
        <f t="shared" si="7"/>
        <v>6.6090154699936399E-2</v>
      </c>
      <c r="R15" s="10"/>
      <c r="S15" s="10"/>
      <c r="T15" s="10"/>
    </row>
    <row r="16" spans="1:23">
      <c r="A16" s="6" t="s">
        <v>24</v>
      </c>
      <c r="B16" s="8">
        <v>2.746</v>
      </c>
      <c r="C16" s="9">
        <v>0.24</v>
      </c>
      <c r="D16" s="8">
        <f t="shared" si="0"/>
        <v>2.5060000000000002</v>
      </c>
      <c r="E16" s="8">
        <f t="shared" si="1"/>
        <v>2.6428651900000006</v>
      </c>
      <c r="F16" s="7">
        <f t="shared" si="2"/>
        <v>97.734000000000009</v>
      </c>
      <c r="G16" s="8">
        <f t="shared" si="3"/>
        <v>2.7685931145600002</v>
      </c>
      <c r="H16" s="7">
        <v>2.8935052173913043</v>
      </c>
      <c r="I16" s="7">
        <f t="shared" si="4"/>
        <v>3.0515340048391306</v>
      </c>
      <c r="J16" s="7">
        <f t="shared" si="5"/>
        <v>112.84670347826086</v>
      </c>
      <c r="K16" s="7">
        <f t="shared" si="6"/>
        <v>3.1967033606596171</v>
      </c>
      <c r="L16" s="7">
        <v>2.2030593999999999</v>
      </c>
      <c r="M16" s="7">
        <f t="shared" si="8"/>
        <v>2.3078646269531</v>
      </c>
      <c r="N16" s="7">
        <v>2.63</v>
      </c>
      <c r="O16" s="7">
        <f t="shared" si="9"/>
        <v>2.6952251542301813</v>
      </c>
      <c r="P16" s="8">
        <v>1.0222210526315787</v>
      </c>
      <c r="Q16" s="8">
        <f t="shared" si="7"/>
        <v>0.4281102460996169</v>
      </c>
      <c r="R16" s="10"/>
      <c r="S16" s="10"/>
      <c r="T16" s="10"/>
    </row>
    <row r="17" spans="1:23">
      <c r="A17" s="6" t="s">
        <v>25</v>
      </c>
      <c r="B17" s="8">
        <v>3.1339999999999999</v>
      </c>
      <c r="C17" s="9">
        <v>0.24</v>
      </c>
      <c r="D17" s="8">
        <f t="shared" si="0"/>
        <v>2.8940000000000001</v>
      </c>
      <c r="E17" s="8">
        <f t="shared" si="1"/>
        <v>3.0520558100000001</v>
      </c>
      <c r="F17" s="7">
        <f t="shared" si="2"/>
        <v>112.866</v>
      </c>
      <c r="G17" s="8">
        <f t="shared" si="3"/>
        <v>3.1972499894399999</v>
      </c>
      <c r="H17" s="7">
        <v>3.3432265486725661</v>
      </c>
      <c r="I17" s="7">
        <f t="shared" si="4"/>
        <v>3.5258168666283187</v>
      </c>
      <c r="J17" s="7">
        <f t="shared" si="5"/>
        <v>130.38583539823009</v>
      </c>
      <c r="K17" s="7">
        <f t="shared" si="6"/>
        <v>3.6935490834273983</v>
      </c>
      <c r="L17" s="7">
        <v>2.4519450000000003</v>
      </c>
      <c r="M17" s="7">
        <f t="shared" si="8"/>
        <v>2.5685903579061558</v>
      </c>
      <c r="N17" s="7">
        <v>3.02</v>
      </c>
      <c r="O17" s="7">
        <f t="shared" si="9"/>
        <v>3.11912805314766</v>
      </c>
      <c r="P17" s="8">
        <v>1.0142800000000001</v>
      </c>
      <c r="Q17" s="8">
        <f t="shared" si="7"/>
        <v>0.49629909398739835</v>
      </c>
      <c r="R17" s="10"/>
      <c r="S17" s="10"/>
      <c r="T17" s="10"/>
    </row>
    <row r="18" spans="1:23">
      <c r="A18" s="6" t="s">
        <v>26</v>
      </c>
      <c r="B18" s="8">
        <v>3.827</v>
      </c>
      <c r="C18" s="9">
        <v>0.24</v>
      </c>
      <c r="D18" s="8">
        <f t="shared" si="0"/>
        <v>3.5869999999999997</v>
      </c>
      <c r="E18" s="8">
        <f t="shared" si="1"/>
        <v>3.7829040050000002</v>
      </c>
      <c r="F18" s="7">
        <f t="shared" si="2"/>
        <v>139.893</v>
      </c>
      <c r="G18" s="8">
        <f t="shared" si="3"/>
        <v>3.96286652112</v>
      </c>
      <c r="H18" s="7">
        <v>3.8170139013452915</v>
      </c>
      <c r="I18" s="7">
        <f t="shared" si="4"/>
        <v>4.025480115567265</v>
      </c>
      <c r="J18" s="7">
        <f t="shared" si="5"/>
        <v>148.86354215246638</v>
      </c>
      <c r="K18" s="7">
        <f t="shared" si="6"/>
        <v>4.2169826039283231</v>
      </c>
      <c r="L18" s="7">
        <v>3.2776968000000002</v>
      </c>
      <c r="M18" s="7">
        <f t="shared" si="8"/>
        <v>3.433625304246164</v>
      </c>
      <c r="N18" s="7">
        <v>3.47</v>
      </c>
      <c r="O18" s="7">
        <f t="shared" si="9"/>
        <v>3.6243419087003703</v>
      </c>
      <c r="P18" s="8">
        <v>1.0029619047619047</v>
      </c>
      <c r="Q18" s="8">
        <f t="shared" si="7"/>
        <v>0.2541160828083231</v>
      </c>
      <c r="R18" s="10"/>
      <c r="S18" s="10"/>
      <c r="T18" s="10"/>
    </row>
    <row r="19" spans="1:23">
      <c r="A19" s="6" t="s">
        <v>27</v>
      </c>
      <c r="B19" s="9">
        <v>3.9489999999999998</v>
      </c>
      <c r="C19" s="9">
        <v>0.24</v>
      </c>
      <c r="D19" s="8">
        <f>B19-C19</f>
        <v>3.7089999999999996</v>
      </c>
      <c r="E19" s="8">
        <f>D19*H$3</f>
        <v>3.911567035</v>
      </c>
      <c r="F19" s="7">
        <f>D19*H$1</f>
        <v>144.65099999999998</v>
      </c>
      <c r="G19" s="8">
        <f>F19*H$2</f>
        <v>4.0976503838399996</v>
      </c>
      <c r="H19" s="7">
        <v>3.5231511520737331</v>
      </c>
      <c r="I19" s="7">
        <f t="shared" si="4"/>
        <v>3.7155680522442402</v>
      </c>
      <c r="J19" s="7">
        <f t="shared" si="5"/>
        <v>137.40289493087559</v>
      </c>
      <c r="K19" s="7">
        <f t="shared" si="6"/>
        <v>3.892327223138655</v>
      </c>
      <c r="L19" s="7">
        <v>3.4443236000000002</v>
      </c>
      <c r="M19" s="7">
        <f t="shared" si="8"/>
        <v>3.6081789715791412</v>
      </c>
      <c r="N19" s="7">
        <v>3.7</v>
      </c>
      <c r="O19" s="7">
        <f t="shared" si="9"/>
        <v>3.835523505004752</v>
      </c>
      <c r="P19" s="8">
        <v>1.0105578947368421</v>
      </c>
      <c r="Q19" s="8">
        <f t="shared" si="7"/>
        <v>-0.2053231607013446</v>
      </c>
      <c r="R19" s="10">
        <f>AVERAGE(D8:D19)</f>
        <v>2.7436666666666665</v>
      </c>
      <c r="S19" s="10">
        <f>AVERAGE(H8:H19)</f>
        <v>2.9043033172793931</v>
      </c>
      <c r="T19" s="10">
        <f>AVERAGE(K8:K19)</f>
        <v>3.2086329476510365</v>
      </c>
      <c r="U19" s="10">
        <f>AVERAGE(Q8:Q19)</f>
        <v>0.17746908413103624</v>
      </c>
      <c r="V19" t="s">
        <v>15</v>
      </c>
    </row>
    <row r="20" spans="1:23">
      <c r="A20" s="6" t="s">
        <v>28</v>
      </c>
      <c r="B20" s="8">
        <v>3.5329999999999999</v>
      </c>
      <c r="C20" s="9">
        <v>0.24</v>
      </c>
      <c r="D20" s="8">
        <f t="shared" ref="D20:D31" si="10">B20-C20</f>
        <v>3.2930000000000001</v>
      </c>
      <c r="E20" s="8">
        <f t="shared" ref="E20:E31" si="11">D20*H$3</f>
        <v>3.4728471950000004</v>
      </c>
      <c r="F20" s="7">
        <f t="shared" ref="F20:F31" si="12">D20*H$1</f>
        <v>128.42699999999999</v>
      </c>
      <c r="G20" s="8">
        <f t="shared" ref="G20:G32" si="13">F20*H$2</f>
        <v>3.63805950768</v>
      </c>
      <c r="H20" s="7">
        <v>3.3904838709677421</v>
      </c>
      <c r="I20" s="7">
        <f>H20*H$3</f>
        <v>3.5756551475806457</v>
      </c>
      <c r="J20" s="7">
        <f>H20*H$1</f>
        <v>132.22887096774195</v>
      </c>
      <c r="K20" s="7">
        <f>J20*H$2</f>
        <v>3.7457583001548391</v>
      </c>
      <c r="L20" s="7">
        <v>3.1585269999999999</v>
      </c>
      <c r="M20" s="7">
        <f t="shared" si="8"/>
        <v>3.3087862890016919</v>
      </c>
      <c r="N20" s="7">
        <v>3.35</v>
      </c>
      <c r="O20" s="7">
        <f t="shared" si="9"/>
        <v>3.4783413494185313</v>
      </c>
      <c r="P20" s="8">
        <v>1.0089199999999998</v>
      </c>
      <c r="Q20" s="8">
        <f>K20-G20</f>
        <v>0.10769879247483916</v>
      </c>
      <c r="R20" s="10"/>
      <c r="S20" s="10"/>
      <c r="T20" s="10"/>
    </row>
    <row r="21" spans="1:23">
      <c r="A21" s="6" t="s">
        <v>29</v>
      </c>
      <c r="B21" s="8">
        <v>3.3519999999999999</v>
      </c>
      <c r="C21" s="9">
        <v>0.24</v>
      </c>
      <c r="D21" s="8">
        <f t="shared" si="10"/>
        <v>3.1120000000000001</v>
      </c>
      <c r="E21" s="8">
        <f t="shared" si="11"/>
        <v>3.2819618800000003</v>
      </c>
      <c r="F21" s="7">
        <f t="shared" si="12"/>
        <v>121.36800000000001</v>
      </c>
      <c r="G21" s="8">
        <f t="shared" si="13"/>
        <v>3.4380932851200003</v>
      </c>
      <c r="H21" s="7">
        <v>3.5987</v>
      </c>
      <c r="I21" s="7">
        <f t="shared" ref="I21:I31" si="14">H21*H$3</f>
        <v>3.7952430005000002</v>
      </c>
      <c r="J21" s="7">
        <f t="shared" ref="J21:J31" si="15">H21*H$1</f>
        <v>140.3493</v>
      </c>
      <c r="K21" s="7">
        <f t="shared" ref="K21:K34" si="16">J21*H$2</f>
        <v>3.9757925145119999</v>
      </c>
      <c r="L21" s="7">
        <v>3.0583399999999998</v>
      </c>
      <c r="M21" s="7">
        <f t="shared" si="8"/>
        <v>3.2038331345926232</v>
      </c>
      <c r="N21" s="7">
        <v>3.23</v>
      </c>
      <c r="O21" s="7">
        <f t="shared" si="9"/>
        <v>3.416566373002667</v>
      </c>
      <c r="P21" s="8">
        <v>0.99036842105263156</v>
      </c>
      <c r="Q21" s="8">
        <f t="shared" ref="Q21:Q35" si="17">K21-G21</f>
        <v>0.53769922939199954</v>
      </c>
      <c r="R21" s="10"/>
      <c r="S21" s="10"/>
      <c r="T21" s="10"/>
    </row>
    <row r="22" spans="1:23">
      <c r="A22" s="6" t="s">
        <v>30</v>
      </c>
      <c r="B22" s="8">
        <v>3.75</v>
      </c>
      <c r="C22" s="9">
        <v>0.24</v>
      </c>
      <c r="D22" s="8">
        <f t="shared" si="10"/>
        <v>3.51</v>
      </c>
      <c r="E22" s="8">
        <f t="shared" si="11"/>
        <v>3.70169865</v>
      </c>
      <c r="F22" s="7">
        <f t="shared" si="12"/>
        <v>136.88999999999999</v>
      </c>
      <c r="G22" s="8">
        <f t="shared" si="13"/>
        <v>3.8777980175999995</v>
      </c>
      <c r="H22" s="7">
        <v>4.0009059071729958</v>
      </c>
      <c r="I22" s="7">
        <f t="shared" si="14"/>
        <v>4.2194153832932493</v>
      </c>
      <c r="J22" s="7">
        <f t="shared" si="15"/>
        <v>156.03533037974682</v>
      </c>
      <c r="K22" s="7">
        <f t="shared" si="16"/>
        <v>4.4201438733446077</v>
      </c>
      <c r="L22" s="7">
        <v>3.0319750000000001</v>
      </c>
      <c r="M22" s="7">
        <f t="shared" si="8"/>
        <v>3.1762138834323426</v>
      </c>
      <c r="N22" s="7">
        <v>3.43</v>
      </c>
      <c r="O22" s="7">
        <f t="shared" si="9"/>
        <v>3.6819268065971524</v>
      </c>
      <c r="P22" s="8">
        <v>0.97589500000000007</v>
      </c>
      <c r="Q22" s="8">
        <f t="shared" si="17"/>
        <v>0.54234585574460814</v>
      </c>
      <c r="R22" s="10"/>
      <c r="S22" s="10"/>
      <c r="T22" s="10"/>
    </row>
    <row r="23" spans="1:23">
      <c r="A23" s="6" t="s">
        <v>31</v>
      </c>
      <c r="B23" s="8">
        <v>4.0759999999999996</v>
      </c>
      <c r="C23" s="9">
        <v>0.24</v>
      </c>
      <c r="D23" s="8">
        <f t="shared" si="10"/>
        <v>3.8359999999999994</v>
      </c>
      <c r="E23" s="8">
        <f t="shared" si="11"/>
        <v>4.0455031400000001</v>
      </c>
      <c r="F23" s="7">
        <f t="shared" si="12"/>
        <v>149.60399999999998</v>
      </c>
      <c r="G23" s="8">
        <f t="shared" si="13"/>
        <v>4.2379581753599993</v>
      </c>
      <c r="H23" s="7">
        <v>4.4002861904761899</v>
      </c>
      <c r="I23" s="7">
        <f t="shared" si="14"/>
        <v>4.6406078207690475</v>
      </c>
      <c r="J23" s="7">
        <f t="shared" si="15"/>
        <v>171.61116142857139</v>
      </c>
      <c r="K23" s="7">
        <f t="shared" si="16"/>
        <v>4.861373523162742</v>
      </c>
      <c r="L23" s="7">
        <v>3.4485419999999998</v>
      </c>
      <c r="M23" s="7">
        <f t="shared" si="8"/>
        <v>3.612598051764786</v>
      </c>
      <c r="N23" s="7">
        <v>3.98</v>
      </c>
      <c r="O23" s="7">
        <f t="shared" si="9"/>
        <v>4.249409905564006</v>
      </c>
      <c r="P23" s="8">
        <v>0.98115714285714284</v>
      </c>
      <c r="Q23" s="8">
        <f t="shared" si="17"/>
        <v>0.62341534780274266</v>
      </c>
      <c r="R23" s="10"/>
      <c r="S23" s="10"/>
      <c r="T23" s="10"/>
    </row>
    <row r="24" spans="1:23">
      <c r="A24" s="6" t="s">
        <v>32</v>
      </c>
      <c r="B24" s="8">
        <v>4.149</v>
      </c>
      <c r="C24" s="9">
        <v>0.24</v>
      </c>
      <c r="D24" s="8">
        <f t="shared" si="10"/>
        <v>3.9089999999999998</v>
      </c>
      <c r="E24" s="8">
        <f t="shared" si="11"/>
        <v>4.1224900350000002</v>
      </c>
      <c r="F24" s="7">
        <f t="shared" si="12"/>
        <v>152.45099999999999</v>
      </c>
      <c r="G24" s="8">
        <f t="shared" si="13"/>
        <v>4.31860753584</v>
      </c>
      <c r="H24" s="7">
        <v>4.296265898617512</v>
      </c>
      <c r="I24" s="7">
        <f t="shared" si="14"/>
        <v>4.5309064606705078</v>
      </c>
      <c r="J24" s="7">
        <f t="shared" si="15"/>
        <v>167.55437004608297</v>
      </c>
      <c r="K24" s="7">
        <f t="shared" si="16"/>
        <v>4.7464533859662312</v>
      </c>
      <c r="L24" s="7">
        <v>3.6963729999999999</v>
      </c>
      <c r="M24" s="7">
        <f t="shared" si="8"/>
        <v>3.8722190126714295</v>
      </c>
      <c r="N24" s="7">
        <v>4.1500000000000004</v>
      </c>
      <c r="O24" s="7">
        <f t="shared" si="9"/>
        <v>4.429820889487659</v>
      </c>
      <c r="P24" s="8">
        <v>0.98140000000000005</v>
      </c>
      <c r="Q24" s="8">
        <f t="shared" si="17"/>
        <v>0.42784585012623122</v>
      </c>
      <c r="R24" s="10"/>
      <c r="S24" s="10"/>
      <c r="T24" s="10"/>
    </row>
    <row r="25" spans="1:23">
      <c r="A25" s="6" t="s">
        <v>33</v>
      </c>
      <c r="B25" s="8">
        <v>4.3280000000000003</v>
      </c>
      <c r="C25" s="9">
        <v>0.24</v>
      </c>
      <c r="D25" s="8">
        <f t="shared" si="10"/>
        <v>4.0880000000000001</v>
      </c>
      <c r="E25" s="8">
        <f t="shared" si="11"/>
        <v>4.31126612</v>
      </c>
      <c r="F25" s="7">
        <f t="shared" si="12"/>
        <v>159.43200000000002</v>
      </c>
      <c r="G25" s="8">
        <f t="shared" si="13"/>
        <v>4.5163641868800006</v>
      </c>
      <c r="H25" s="7">
        <v>4.0672523809523815</v>
      </c>
      <c r="I25" s="7">
        <f t="shared" si="14"/>
        <v>4.2893853697380964</v>
      </c>
      <c r="J25" s="7">
        <f t="shared" si="15"/>
        <v>158.62284285714287</v>
      </c>
      <c r="K25" s="7">
        <f t="shared" si="16"/>
        <v>4.4934425128022859</v>
      </c>
      <c r="L25" s="7">
        <v>3.3225645574999998</v>
      </c>
      <c r="M25" s="7">
        <f t="shared" si="8"/>
        <v>3.4806275368799997</v>
      </c>
      <c r="N25" s="7">
        <v>3.8061999999999996</v>
      </c>
      <c r="O25" s="7">
        <f t="shared" si="9"/>
        <v>4.112050952951396</v>
      </c>
      <c r="P25" s="8">
        <v>0.96965500000000004</v>
      </c>
      <c r="Q25" s="8">
        <f t="shared" si="17"/>
        <v>-2.2921674077714727E-2</v>
      </c>
      <c r="R25" s="10"/>
      <c r="S25" s="10"/>
      <c r="T25" s="10"/>
    </row>
    <row r="26" spans="1:23">
      <c r="A26" s="6" t="s">
        <v>34</v>
      </c>
      <c r="B26" s="8">
        <v>3.9529999999999998</v>
      </c>
      <c r="C26" s="9">
        <v>0.24</v>
      </c>
      <c r="D26" s="8">
        <f t="shared" si="10"/>
        <v>3.7130000000000001</v>
      </c>
      <c r="E26" s="8">
        <f t="shared" si="11"/>
        <v>3.9157854950000002</v>
      </c>
      <c r="F26" s="7">
        <f t="shared" si="12"/>
        <v>144.80700000000002</v>
      </c>
      <c r="G26" s="8">
        <f t="shared" si="13"/>
        <v>4.1020695268800003</v>
      </c>
      <c r="H26" s="7">
        <v>4.0991709677419355</v>
      </c>
      <c r="I26" s="7">
        <f t="shared" si="14"/>
        <v>4.3230471901451617</v>
      </c>
      <c r="J26" s="7">
        <f t="shared" si="15"/>
        <v>159.86766774193549</v>
      </c>
      <c r="K26" s="7">
        <f t="shared" si="16"/>
        <v>4.5287057129667101</v>
      </c>
      <c r="L26" s="7">
        <v>2.8426667954545461</v>
      </c>
      <c r="M26" s="7">
        <f t="shared" si="8"/>
        <v>2.9778997985454549</v>
      </c>
      <c r="N26" s="7">
        <v>3.6412727272727277</v>
      </c>
      <c r="O26" s="7">
        <f t="shared" si="9"/>
        <v>3.9674154695282935</v>
      </c>
      <c r="P26" s="8">
        <v>0.96145652173913032</v>
      </c>
      <c r="Q26" s="8">
        <f t="shared" si="17"/>
        <v>0.42663618608670983</v>
      </c>
      <c r="R26" s="10"/>
      <c r="S26" s="10"/>
      <c r="T26" s="10"/>
    </row>
    <row r="27" spans="1:23">
      <c r="A27" s="6" t="s">
        <v>35</v>
      </c>
      <c r="B27" s="8">
        <v>3.802</v>
      </c>
      <c r="C27" s="9">
        <v>0.24</v>
      </c>
      <c r="D27" s="8">
        <f t="shared" si="10"/>
        <v>3.5620000000000003</v>
      </c>
      <c r="E27" s="8">
        <f t="shared" si="11"/>
        <v>3.7565386300000005</v>
      </c>
      <c r="F27" s="7">
        <f t="shared" si="12"/>
        <v>138.91800000000001</v>
      </c>
      <c r="G27" s="8">
        <f t="shared" si="13"/>
        <v>3.93524687712</v>
      </c>
      <c r="H27" s="7">
        <v>3.8517150627615067</v>
      </c>
      <c r="I27" s="7">
        <f t="shared" si="14"/>
        <v>4.0620764809142269</v>
      </c>
      <c r="J27" s="7">
        <f t="shared" si="15"/>
        <v>150.21688744769875</v>
      </c>
      <c r="K27" s="7">
        <f t="shared" si="16"/>
        <v>4.2553199529164187</v>
      </c>
      <c r="L27" s="7">
        <v>2.4064396818181821</v>
      </c>
      <c r="M27" s="7">
        <f t="shared" si="8"/>
        <v>2.5209202341818182</v>
      </c>
      <c r="N27" s="7">
        <v>3.4126818181818179</v>
      </c>
      <c r="O27" s="7">
        <f t="shared" si="9"/>
        <v>3.7194655171534032</v>
      </c>
      <c r="P27" s="8">
        <v>0.96116818181818209</v>
      </c>
      <c r="Q27" s="8">
        <f t="shared" si="17"/>
        <v>0.32007307579641875</v>
      </c>
      <c r="R27" s="10"/>
      <c r="S27" s="10"/>
      <c r="T27" s="10"/>
    </row>
    <row r="28" spans="1:23">
      <c r="A28" s="6" t="s">
        <v>36</v>
      </c>
      <c r="B28" s="8">
        <v>3.9009999999999998</v>
      </c>
      <c r="C28" s="9">
        <v>0.24</v>
      </c>
      <c r="D28" s="8">
        <f t="shared" si="10"/>
        <v>3.6609999999999996</v>
      </c>
      <c r="E28" s="8">
        <f t="shared" si="11"/>
        <v>3.8609455150000001</v>
      </c>
      <c r="F28" s="7">
        <f t="shared" si="12"/>
        <v>142.779</v>
      </c>
      <c r="G28" s="8">
        <f t="shared" si="13"/>
        <v>4.0446206673600003</v>
      </c>
      <c r="H28" s="7">
        <v>3.924458222222222</v>
      </c>
      <c r="I28" s="7">
        <f t="shared" si="14"/>
        <v>4.1387925080288888</v>
      </c>
      <c r="J28" s="7">
        <f t="shared" si="15"/>
        <v>153.05387066666665</v>
      </c>
      <c r="K28" s="7">
        <f t="shared" si="16"/>
        <v>4.3356855596260262</v>
      </c>
      <c r="L28" s="7">
        <v>2.0376271921052633</v>
      </c>
      <c r="M28" s="7">
        <f t="shared" si="8"/>
        <v>2.1345623815578949</v>
      </c>
      <c r="N28" s="7">
        <v>3.6180999999999996</v>
      </c>
      <c r="O28" s="7">
        <f t="shared" si="9"/>
        <v>3.9239157800752422</v>
      </c>
      <c r="P28" s="8">
        <v>0.96592857142857136</v>
      </c>
      <c r="Q28" s="8">
        <f t="shared" si="17"/>
        <v>0.29106489226602594</v>
      </c>
      <c r="R28" s="10"/>
      <c r="S28" s="10"/>
      <c r="T28" s="10"/>
    </row>
    <row r="29" spans="1:23">
      <c r="A29" s="6" t="s">
        <v>37</v>
      </c>
      <c r="B29" s="8">
        <v>3.6190000000000002</v>
      </c>
      <c r="C29" s="9">
        <v>0.24</v>
      </c>
      <c r="D29" s="8">
        <f t="shared" si="10"/>
        <v>3.3790000000000004</v>
      </c>
      <c r="E29" s="8">
        <f t="shared" si="11"/>
        <v>3.5635440850000006</v>
      </c>
      <c r="F29" s="7">
        <f t="shared" si="12"/>
        <v>131.78100000000001</v>
      </c>
      <c r="G29" s="8">
        <f t="shared" si="13"/>
        <v>3.73307108304</v>
      </c>
      <c r="H29" s="7">
        <v>3.8675030023094688</v>
      </c>
      <c r="I29" s="7">
        <f t="shared" si="14"/>
        <v>4.0787266787806011</v>
      </c>
      <c r="J29" s="7">
        <f t="shared" si="15"/>
        <v>150.83261709006928</v>
      </c>
      <c r="K29" s="7">
        <f t="shared" si="16"/>
        <v>4.2727622437087485</v>
      </c>
      <c r="L29" s="7">
        <v>3.2807697065217396</v>
      </c>
      <c r="M29" s="7">
        <f t="shared" si="8"/>
        <v>3.4368443968695654</v>
      </c>
      <c r="N29" s="7">
        <v>3.6543043478260873</v>
      </c>
      <c r="O29" s="7">
        <f t="shared" si="9"/>
        <v>3.9680844052119841</v>
      </c>
      <c r="P29" s="8">
        <v>0.96473478260869572</v>
      </c>
      <c r="Q29" s="8">
        <f t="shared" si="17"/>
        <v>0.53969116066874845</v>
      </c>
      <c r="R29" s="10"/>
      <c r="S29" s="10"/>
      <c r="T29" s="10"/>
    </row>
    <row r="30" spans="1:23">
      <c r="A30" s="6" t="s">
        <v>38</v>
      </c>
      <c r="B30" s="8">
        <v>3.649</v>
      </c>
      <c r="C30" s="9">
        <v>0.24</v>
      </c>
      <c r="D30" s="8">
        <f t="shared" si="10"/>
        <v>3.4089999999999998</v>
      </c>
      <c r="E30" s="8">
        <f t="shared" si="11"/>
        <v>3.5951825350000002</v>
      </c>
      <c r="F30" s="7">
        <f t="shared" si="12"/>
        <v>132.95099999999999</v>
      </c>
      <c r="G30" s="8">
        <f t="shared" si="13"/>
        <v>3.7662146558399998</v>
      </c>
      <c r="H30" s="7">
        <v>3.7604313186813192</v>
      </c>
      <c r="I30" s="7">
        <f t="shared" si="14"/>
        <v>3.9658072751510995</v>
      </c>
      <c r="J30" s="7">
        <f t="shared" si="15"/>
        <v>146.65682142857145</v>
      </c>
      <c r="K30" s="7">
        <f t="shared" si="16"/>
        <v>4.1544709723371431</v>
      </c>
      <c r="L30" s="7">
        <v>3.394688505555556</v>
      </c>
      <c r="M30" s="7">
        <f t="shared" si="8"/>
        <v>3.5561826074666665</v>
      </c>
      <c r="N30" s="7">
        <v>3.6397499999999994</v>
      </c>
      <c r="O30" s="7">
        <f t="shared" si="9"/>
        <v>3.9988487784833211</v>
      </c>
      <c r="P30" s="8">
        <v>0.9534999999999999</v>
      </c>
      <c r="Q30" s="8">
        <f t="shared" si="17"/>
        <v>0.38825631649714332</v>
      </c>
      <c r="R30" s="10"/>
      <c r="S30" s="10"/>
      <c r="T30" s="10"/>
    </row>
    <row r="31" spans="1:23">
      <c r="A31" s="6" t="s">
        <v>39</v>
      </c>
      <c r="B31" s="8">
        <v>3.9180000000000001</v>
      </c>
      <c r="C31" s="9">
        <v>0.24</v>
      </c>
      <c r="D31" s="8">
        <f t="shared" si="10"/>
        <v>3.6779999999999999</v>
      </c>
      <c r="E31" s="8">
        <f t="shared" si="11"/>
        <v>3.8788739700000003</v>
      </c>
      <c r="F31" s="7">
        <f t="shared" si="12"/>
        <v>143.44200000000001</v>
      </c>
      <c r="G31" s="8">
        <f t="shared" si="13"/>
        <v>4.0634020252800003</v>
      </c>
      <c r="H31" s="7">
        <v>4.6430899999999999</v>
      </c>
      <c r="I31" s="7">
        <f t="shared" si="14"/>
        <v>4.8966723603500002</v>
      </c>
      <c r="J31" s="7">
        <f t="shared" si="15"/>
        <v>181.08051</v>
      </c>
      <c r="K31" s="7">
        <f t="shared" si="16"/>
        <v>5.1296197143983999</v>
      </c>
      <c r="L31" s="7">
        <v>3.892583965</v>
      </c>
      <c r="M31" s="7">
        <f t="shared" si="8"/>
        <v>4.0777642401599996</v>
      </c>
      <c r="N31" s="7">
        <v>4.2765238095238098</v>
      </c>
      <c r="O31" s="7">
        <f t="shared" si="9"/>
        <v>4.7652102484026333</v>
      </c>
      <c r="P31" s="8">
        <v>0.94014090909090919</v>
      </c>
      <c r="Q31" s="8">
        <f t="shared" si="17"/>
        <v>1.0662176891183996</v>
      </c>
      <c r="R31" s="10">
        <f>AVERAGE(D20:D31)</f>
        <v>3.5958333333333328</v>
      </c>
      <c r="S31" s="10">
        <f>AVERAGE(H20:H31)</f>
        <v>3.9916885684919396</v>
      </c>
      <c r="T31" s="10">
        <f>AVERAGE(K20:K31)</f>
        <v>4.4099606888246798</v>
      </c>
      <c r="U31" s="10">
        <f>AVERAGE(Q20:Q31)</f>
        <v>0.43733522682467935</v>
      </c>
      <c r="V31" s="10">
        <f>AVERAGE(Q$8:Q31)</f>
        <v>0.30740215547785782</v>
      </c>
    </row>
    <row r="32" spans="1:23">
      <c r="A32" s="6" t="s">
        <v>40</v>
      </c>
      <c r="B32" s="8">
        <v>4.8140000000000001</v>
      </c>
      <c r="C32" s="9">
        <v>0.24</v>
      </c>
      <c r="D32" s="8">
        <f t="shared" ref="D32" si="18">B32-C32</f>
        <v>4.5739999999999998</v>
      </c>
      <c r="E32" s="8">
        <f t="shared" ref="E32" si="19">D32*H$3</f>
        <v>4.8238090100000006</v>
      </c>
      <c r="F32" s="7">
        <f t="shared" ref="F32" si="20">D32*H$1</f>
        <v>178.386</v>
      </c>
      <c r="G32" s="8">
        <f t="shared" si="13"/>
        <v>5.0532900662399998</v>
      </c>
      <c r="H32" s="7">
        <f>I32/H$3</f>
        <v>7.6689385406500161</v>
      </c>
      <c r="I32" s="7">
        <v>8.0877776190476176</v>
      </c>
      <c r="J32" s="7">
        <f>H32*H$1</f>
        <v>299.08860308535066</v>
      </c>
      <c r="K32" s="7">
        <f t="shared" si="16"/>
        <v>8.4725340940253204</v>
      </c>
      <c r="L32" s="7">
        <v>4.3734884049999998</v>
      </c>
      <c r="M32" s="7">
        <f t="shared" si="8"/>
        <v>4.5815465467199994</v>
      </c>
      <c r="N32" s="7">
        <v>4.5525238095238096</v>
      </c>
      <c r="O32" s="7">
        <f t="shared" si="9"/>
        <v>5.2131458227949912</v>
      </c>
      <c r="P32" s="8">
        <v>0.91482173913043463</v>
      </c>
      <c r="Q32" s="8">
        <f t="shared" si="17"/>
        <v>3.4192440277853207</v>
      </c>
      <c r="R32" s="10"/>
      <c r="S32" s="10"/>
      <c r="T32" s="10"/>
      <c r="W32" t="s">
        <v>81</v>
      </c>
    </row>
    <row r="33" spans="1:22">
      <c r="A33" s="6" t="s">
        <v>41</v>
      </c>
      <c r="B33" s="8">
        <v>8.2129999999999992</v>
      </c>
      <c r="C33" s="9">
        <v>0.24</v>
      </c>
      <c r="D33" s="8">
        <f t="shared" ref="D33:D35" si="21">B33-C33</f>
        <v>7.972999999999999</v>
      </c>
      <c r="E33" s="8">
        <f t="shared" ref="E33:E35" si="22">D33*H$3</f>
        <v>8.4084453949999993</v>
      </c>
      <c r="F33" s="7">
        <f t="shared" ref="F33:F35" si="23">D33*H$1</f>
        <v>310.94699999999995</v>
      </c>
      <c r="G33" s="8">
        <f t="shared" ref="G33:G35" si="24">F33*H$2</f>
        <v>8.8084568644799983</v>
      </c>
      <c r="H33" s="7">
        <f t="shared" ref="H33:H37" si="25">I33/H$3</f>
        <v>19.238673729026079</v>
      </c>
      <c r="I33" s="7">
        <v>20.28939389473684</v>
      </c>
      <c r="J33" s="7">
        <f t="shared" ref="J33:J34" si="26">H33*H$1</f>
        <v>750.30827543201713</v>
      </c>
      <c r="K33" s="7">
        <f t="shared" si="16"/>
        <v>21.254612777114112</v>
      </c>
      <c r="L33" s="7">
        <v>7.3545519736842113</v>
      </c>
      <c r="M33" s="7">
        <f t="shared" si="8"/>
        <v>7.7044270105263157</v>
      </c>
      <c r="N33" s="7">
        <v>5.162789473684211</v>
      </c>
      <c r="O33" s="7">
        <f t="shared" si="9"/>
        <v>5.9778793859971957</v>
      </c>
      <c r="P33" s="8">
        <v>0.90473499999999996</v>
      </c>
      <c r="Q33" s="8">
        <f t="shared" si="17"/>
        <v>12.446155912634113</v>
      </c>
      <c r="R33" s="10"/>
      <c r="S33" s="10"/>
      <c r="T33" s="10"/>
    </row>
    <row r="34" spans="1:22">
      <c r="A34" s="6" t="s">
        <v>42</v>
      </c>
      <c r="B34" s="8">
        <v>12.385</v>
      </c>
      <c r="C34" s="9">
        <v>0.24</v>
      </c>
      <c r="D34" s="8">
        <f t="shared" si="21"/>
        <v>12.145</v>
      </c>
      <c r="E34" s="8">
        <f t="shared" si="22"/>
        <v>12.808299175</v>
      </c>
      <c r="F34" s="7">
        <f t="shared" si="23"/>
        <v>473.65499999999997</v>
      </c>
      <c r="G34" s="8">
        <f t="shared" si="24"/>
        <v>13.4176230552</v>
      </c>
      <c r="H34" s="7">
        <f t="shared" si="25"/>
        <v>9.9660487250707384</v>
      </c>
      <c r="I34" s="7">
        <v>10.510344476190477</v>
      </c>
      <c r="J34" s="7">
        <f t="shared" si="26"/>
        <v>388.67590027775879</v>
      </c>
      <c r="K34" s="7">
        <f t="shared" si="16"/>
        <v>11.010348714924307</v>
      </c>
      <c r="L34" s="7">
        <v>5.1545563619047625</v>
      </c>
      <c r="M34" s="7">
        <f t="shared" si="8"/>
        <v>5.3997719241142867</v>
      </c>
      <c r="N34" s="7">
        <v>4.4858571428571432</v>
      </c>
      <c r="O34" s="7">
        <f t="shared" si="9"/>
        <v>5.2198820486230808</v>
      </c>
      <c r="P34" s="8">
        <v>0.90026190476190471</v>
      </c>
      <c r="Q34" s="8">
        <f t="shared" si="17"/>
        <v>-2.4072743402756931</v>
      </c>
      <c r="R34" s="10"/>
      <c r="S34" s="10"/>
      <c r="T34" s="10"/>
    </row>
    <row r="35" spans="1:22">
      <c r="A35" s="6" t="s">
        <v>43</v>
      </c>
      <c r="B35" s="8">
        <v>5.4480000000000004</v>
      </c>
      <c r="C35" s="9">
        <v>0.24</v>
      </c>
      <c r="D35" s="8">
        <f t="shared" si="21"/>
        <v>5.2080000000000002</v>
      </c>
      <c r="E35" s="8">
        <f t="shared" si="22"/>
        <v>5.4924349200000009</v>
      </c>
      <c r="F35" s="7">
        <f t="shared" si="23"/>
        <v>203.11199999999999</v>
      </c>
      <c r="G35" s="8">
        <f t="shared" si="24"/>
        <v>5.7537242380800002</v>
      </c>
      <c r="H35" s="7">
        <f t="shared" si="25"/>
        <v>5.1314270136495317</v>
      </c>
      <c r="I35" s="7">
        <v>5.4116799000000011</v>
      </c>
      <c r="J35" s="7">
        <f t="shared" ref="J35:J37" si="27">H35*H$1</f>
        <v>200.12565353233174</v>
      </c>
      <c r="K35" s="7">
        <f t="shared" ref="K35:K37" si="28">J35*H$2</f>
        <v>5.6691274931593281</v>
      </c>
      <c r="L35" s="7">
        <v>4.7680315944444462</v>
      </c>
      <c r="M35" s="7">
        <f t="shared" si="8"/>
        <v>4.9948591749333344</v>
      </c>
      <c r="N35" s="7">
        <v>4.6250499999999999</v>
      </c>
      <c r="O35" s="7">
        <f t="shared" si="9"/>
        <v>5.3252962708370664</v>
      </c>
      <c r="P35" s="8">
        <v>0.90982272727272706</v>
      </c>
      <c r="Q35" s="8">
        <f t="shared" si="17"/>
        <v>-8.4596744920672151E-2</v>
      </c>
      <c r="R35" s="10"/>
      <c r="S35" s="10"/>
      <c r="T35" s="10"/>
    </row>
    <row r="36" spans="1:22">
      <c r="A36" s="6" t="s">
        <v>79</v>
      </c>
      <c r="B36" s="8">
        <v>5.0519999999999996</v>
      </c>
      <c r="C36" s="9">
        <v>0.24</v>
      </c>
      <c r="D36" s="8">
        <f t="shared" ref="D36:D37" si="29">B36-C36</f>
        <v>4.8119999999999994</v>
      </c>
      <c r="E36" s="8">
        <f t="shared" ref="E36:E37" si="30">D36*H$3</f>
        <v>5.0748073799999993</v>
      </c>
      <c r="F36" s="7">
        <f t="shared" ref="F36:F37" si="31">D36*H$1</f>
        <v>187.66799999999998</v>
      </c>
      <c r="G36" s="8">
        <f t="shared" ref="G36:G37" si="32">F36*H$2</f>
        <v>5.3162290771199991</v>
      </c>
      <c r="H36" s="7">
        <f t="shared" si="25"/>
        <v>4.884430526779914</v>
      </c>
      <c r="I36" s="7">
        <v>5.1511936999999994</v>
      </c>
      <c r="J36" s="7">
        <f t="shared" si="27"/>
        <v>190.49279054441664</v>
      </c>
      <c r="K36" s="7">
        <f t="shared" si="28"/>
        <v>5.3962492916957476</v>
      </c>
      <c r="L36" s="7">
        <v>4.6051521666666666</v>
      </c>
      <c r="M36" s="7">
        <f t="shared" si="8"/>
        <v>4.8242311519999994</v>
      </c>
      <c r="N36" s="7">
        <v>4.535619047619047</v>
      </c>
      <c r="O36" s="7">
        <f t="shared" si="9"/>
        <v>5.1741666130115656</v>
      </c>
      <c r="P36" s="8">
        <v>0.91829090909090894</v>
      </c>
      <c r="Q36" s="8">
        <f t="shared" ref="Q36:Q37" si="33">K36-G36</f>
        <v>8.0020214575748483E-2</v>
      </c>
      <c r="R36" s="10"/>
      <c r="S36" s="10"/>
      <c r="T36" s="10"/>
    </row>
    <row r="37" spans="1:22">
      <c r="A37" s="6" t="s">
        <v>80</v>
      </c>
      <c r="B37" s="8">
        <v>4.9119999999999999</v>
      </c>
      <c r="C37" s="9">
        <v>0.24</v>
      </c>
      <c r="D37" s="8">
        <f t="shared" si="29"/>
        <v>4.6719999999999997</v>
      </c>
      <c r="E37" s="8">
        <f t="shared" si="30"/>
        <v>4.92716128</v>
      </c>
      <c r="F37" s="7">
        <f t="shared" si="31"/>
        <v>182.208</v>
      </c>
      <c r="G37" s="8">
        <f t="shared" si="32"/>
        <v>5.1615590707200001</v>
      </c>
      <c r="H37" s="7">
        <f t="shared" si="25"/>
        <v>4.9627865551477486</v>
      </c>
      <c r="I37" s="7">
        <v>5.2338291428571431</v>
      </c>
      <c r="J37" s="7">
        <f t="shared" si="27"/>
        <v>193.54867565076219</v>
      </c>
      <c r="K37" s="7">
        <f t="shared" si="28"/>
        <v>5.4828159160466869</v>
      </c>
      <c r="L37" s="7">
        <v>4.7291949785714298</v>
      </c>
      <c r="M37" s="7">
        <f t="shared" si="8"/>
        <v>4.9541750009142866</v>
      </c>
      <c r="N37" s="7">
        <v>4.593809523809524</v>
      </c>
      <c r="O37" s="7">
        <f t="shared" si="9"/>
        <v>5.2249343114807019</v>
      </c>
      <c r="P37" s="8">
        <v>0.92103529411764706</v>
      </c>
      <c r="Q37" s="8">
        <f t="shared" si="33"/>
        <v>0.32125684532668686</v>
      </c>
      <c r="R37" s="10"/>
      <c r="S37" s="10"/>
      <c r="T37" s="10"/>
    </row>
    <row r="38" spans="1:22">
      <c r="A38" s="6" t="s">
        <v>82</v>
      </c>
      <c r="B38" s="8">
        <v>4.609</v>
      </c>
      <c r="C38" s="9">
        <v>0.24</v>
      </c>
      <c r="D38" s="8">
        <f t="shared" ref="D38:D43" si="34">B38-C38</f>
        <v>4.3689999999999998</v>
      </c>
      <c r="E38" s="8">
        <f t="shared" ref="E38:E43" si="35">D38*H$3</f>
        <v>4.6076129349999997</v>
      </c>
      <c r="F38" s="7">
        <f t="shared" ref="F38:F43" si="36">D38*H$1</f>
        <v>170.39099999999999</v>
      </c>
      <c r="G38" s="8">
        <f t="shared" ref="G38:G43" si="37">F38*H$2</f>
        <v>4.8268089854399996</v>
      </c>
      <c r="H38" s="7">
        <f t="shared" ref="H38:H43" si="38">I38/H$3</f>
        <v>4.2749391958202745</v>
      </c>
      <c r="I38" s="7">
        <v>4.5084149999999994</v>
      </c>
      <c r="J38" s="7">
        <f t="shared" ref="J38:J43" si="39">H38*H$1</f>
        <v>166.72262863699069</v>
      </c>
      <c r="K38" s="7">
        <f t="shared" ref="K38:K43" si="40">J38*H$2</f>
        <v>4.7228919484080905</v>
      </c>
      <c r="L38" s="7">
        <v>4.1014479547619054</v>
      </c>
      <c r="M38" s="7">
        <f t="shared" si="8"/>
        <v>4.2965644294857146</v>
      </c>
      <c r="N38" s="7">
        <v>4.0247272727272723</v>
      </c>
      <c r="O38" s="7">
        <f t="shared" si="9"/>
        <v>4.5260091090760621</v>
      </c>
      <c r="P38" s="8">
        <v>0.93154782608695663</v>
      </c>
      <c r="Q38" s="8">
        <f t="shared" ref="Q38:Q43" si="41">K38-G38</f>
        <v>-0.10391703703190913</v>
      </c>
      <c r="R38" s="10"/>
      <c r="S38" s="10"/>
      <c r="T38" s="10"/>
    </row>
    <row r="39" spans="1:22">
      <c r="A39" s="6" t="s">
        <v>83</v>
      </c>
      <c r="B39" s="8">
        <v>3.988</v>
      </c>
      <c r="C39" s="9">
        <v>0.24</v>
      </c>
      <c r="D39" s="8">
        <f t="shared" si="34"/>
        <v>3.7480000000000002</v>
      </c>
      <c r="E39" s="8">
        <f t="shared" si="35"/>
        <v>3.9526970200000004</v>
      </c>
      <c r="F39" s="7">
        <f t="shared" si="36"/>
        <v>146.172</v>
      </c>
      <c r="G39" s="8">
        <f t="shared" si="37"/>
        <v>4.1407370284800002</v>
      </c>
      <c r="H39" s="7">
        <f t="shared" si="38"/>
        <v>4.1461315040943623</v>
      </c>
      <c r="I39" s="7">
        <v>4.3725724761904763</v>
      </c>
      <c r="J39" s="7">
        <f t="shared" si="39"/>
        <v>161.69912865968013</v>
      </c>
      <c r="K39" s="7">
        <f t="shared" si="40"/>
        <v>4.5805870448108328</v>
      </c>
      <c r="L39" s="7">
        <v>3.9752394156250004</v>
      </c>
      <c r="M39" s="7">
        <f t="shared" si="8"/>
        <v>4.1643518241000006</v>
      </c>
      <c r="N39" s="7">
        <v>3.8993809523809517</v>
      </c>
      <c r="O39" s="7">
        <f t="shared" si="9"/>
        <v>4.4618933158696885</v>
      </c>
      <c r="P39" s="8">
        <v>0.91550476190476193</v>
      </c>
      <c r="Q39" s="8">
        <f t="shared" si="41"/>
        <v>0.43985001633083254</v>
      </c>
      <c r="R39" s="10"/>
      <c r="S39" s="10"/>
      <c r="T39" s="10"/>
    </row>
    <row r="40" spans="1:22">
      <c r="A40" s="6" t="s">
        <v>84</v>
      </c>
      <c r="B40" s="8">
        <v>3.786</v>
      </c>
      <c r="C40" s="9">
        <v>0.24</v>
      </c>
      <c r="D40" s="8">
        <f t="shared" si="34"/>
        <v>3.5460000000000003</v>
      </c>
      <c r="E40" s="8">
        <f t="shared" si="35"/>
        <v>3.7396647900000004</v>
      </c>
      <c r="F40" s="7">
        <f t="shared" si="36"/>
        <v>138.29400000000001</v>
      </c>
      <c r="G40" s="8">
        <f t="shared" si="37"/>
        <v>3.9175703049600004</v>
      </c>
      <c r="H40" s="7">
        <f t="shared" si="38"/>
        <v>4.2224399425382719</v>
      </c>
      <c r="I40" s="7">
        <v>4.4530484999999995</v>
      </c>
      <c r="J40" s="7">
        <f t="shared" si="39"/>
        <v>164.67515775899261</v>
      </c>
      <c r="K40" s="7">
        <f t="shared" si="40"/>
        <v>4.6648915209715014</v>
      </c>
      <c r="L40" s="7">
        <v>3.9992110921052633</v>
      </c>
      <c r="M40" s="7">
        <f t="shared" si="8"/>
        <v>4.1894638951578944</v>
      </c>
      <c r="N40" s="7">
        <v>3.9207619047619042</v>
      </c>
      <c r="O40" s="7">
        <f t="shared" si="9"/>
        <v>4.5212210119596392</v>
      </c>
      <c r="P40" s="8">
        <v>0.90844545454545456</v>
      </c>
      <c r="Q40" s="8">
        <f t="shared" si="41"/>
        <v>0.74732121601150103</v>
      </c>
      <c r="R40" s="10"/>
      <c r="S40" s="10"/>
      <c r="T40" s="10"/>
    </row>
    <row r="41" spans="1:22">
      <c r="A41" s="6" t="s">
        <v>85</v>
      </c>
      <c r="B41" s="8">
        <v>3.94</v>
      </c>
      <c r="C41" s="9">
        <v>0.24</v>
      </c>
      <c r="D41" s="8">
        <f t="shared" si="34"/>
        <v>3.7</v>
      </c>
      <c r="E41" s="8">
        <f t="shared" si="35"/>
        <v>3.9020755000000005</v>
      </c>
      <c r="F41" s="7">
        <f t="shared" si="36"/>
        <v>144.30000000000001</v>
      </c>
      <c r="G41" s="8">
        <f t="shared" si="37"/>
        <v>4.087707312</v>
      </c>
      <c r="H41" s="7">
        <f t="shared" si="38"/>
        <v>4.1544409097158681</v>
      </c>
      <c r="I41" s="7">
        <v>4.3813357000000002</v>
      </c>
      <c r="J41" s="7">
        <f t="shared" si="39"/>
        <v>162.02319547891886</v>
      </c>
      <c r="K41" s="7">
        <f t="shared" si="40"/>
        <v>4.5897671578155368</v>
      </c>
      <c r="L41" s="7">
        <v>3.6941656857142862</v>
      </c>
      <c r="M41" s="7">
        <f t="shared" si="8"/>
        <v>3.8699066907428574</v>
      </c>
      <c r="N41" s="7">
        <v>3.8010869565217384</v>
      </c>
      <c r="O41" s="7">
        <f t="shared" si="9"/>
        <v>4.4650743545102625</v>
      </c>
      <c r="P41" s="8">
        <v>0.89179130434782583</v>
      </c>
      <c r="Q41" s="8">
        <f t="shared" si="41"/>
        <v>0.50205984581553675</v>
      </c>
      <c r="R41" s="10"/>
      <c r="S41" s="10"/>
      <c r="T41" s="10"/>
    </row>
    <row r="42" spans="1:22">
      <c r="A42" s="6" t="s">
        <v>86</v>
      </c>
      <c r="B42" s="8">
        <v>3.9209999999999998</v>
      </c>
      <c r="C42" s="9">
        <v>0.24</v>
      </c>
      <c r="D42" s="8">
        <f t="shared" si="34"/>
        <v>3.681</v>
      </c>
      <c r="E42" s="8">
        <f t="shared" si="35"/>
        <v>3.8820378150000003</v>
      </c>
      <c r="F42" s="7">
        <f t="shared" si="36"/>
        <v>143.559</v>
      </c>
      <c r="G42" s="8">
        <f t="shared" si="37"/>
        <v>4.0667163825600001</v>
      </c>
      <c r="H42" s="7">
        <f t="shared" si="38"/>
        <v>4.9211064757113769</v>
      </c>
      <c r="I42" s="7">
        <v>5.1898727058823537</v>
      </c>
      <c r="J42" s="7">
        <f t="shared" si="39"/>
        <v>191.92315255274369</v>
      </c>
      <c r="K42" s="7">
        <f t="shared" si="40"/>
        <v>5.436768357809715</v>
      </c>
      <c r="L42" s="7">
        <v>3.9641806055555562</v>
      </c>
      <c r="M42" s="7">
        <f t="shared" si="8"/>
        <v>4.1527669178666677</v>
      </c>
      <c r="N42" s="7">
        <v>4.2345263157894735</v>
      </c>
      <c r="O42" s="7">
        <f t="shared" si="9"/>
        <v>5.0264281916044231</v>
      </c>
      <c r="P42" s="8">
        <v>0.88253000000000004</v>
      </c>
      <c r="Q42" s="8">
        <f t="shared" si="41"/>
        <v>1.3700519752497149</v>
      </c>
      <c r="R42" s="10"/>
      <c r="S42" s="10"/>
      <c r="T42" s="10"/>
    </row>
    <row r="43" spans="1:22">
      <c r="A43" s="6" t="s">
        <v>87</v>
      </c>
      <c r="B43" s="8">
        <v>5.1059999999999999</v>
      </c>
      <c r="C43" s="9">
        <v>0.24</v>
      </c>
      <c r="D43" s="8">
        <f t="shared" si="34"/>
        <v>4.8659999999999997</v>
      </c>
      <c r="E43" s="8">
        <f t="shared" si="35"/>
        <v>5.1317565900000002</v>
      </c>
      <c r="F43" s="7">
        <f t="shared" si="36"/>
        <v>189.774</v>
      </c>
      <c r="G43" s="8">
        <f t="shared" si="37"/>
        <v>5.3758875081599999</v>
      </c>
      <c r="H43" s="7">
        <f t="shared" si="38"/>
        <v>4.0674421471342628</v>
      </c>
      <c r="I43" s="7">
        <v>4.2895855000000012</v>
      </c>
      <c r="J43" s="7">
        <f t="shared" si="39"/>
        <v>158.63024373823626</v>
      </c>
      <c r="K43" s="7">
        <f t="shared" si="40"/>
        <v>4.4936521637777584</v>
      </c>
      <c r="L43" s="7">
        <v>3.2461049700000002</v>
      </c>
      <c r="M43" s="7">
        <f t="shared" si="8"/>
        <v>3.4005305692799999</v>
      </c>
      <c r="N43" s="7">
        <v>3.5085909090909082</v>
      </c>
      <c r="O43" s="7">
        <f t="shared" si="9"/>
        <v>4.2427394619597987</v>
      </c>
      <c r="P43" s="8">
        <v>0.86630434782608678</v>
      </c>
      <c r="Q43" s="8">
        <f t="shared" si="41"/>
        <v>-0.88223534438224149</v>
      </c>
      <c r="R43" s="10">
        <f>AVERAGE(D32:D43)</f>
        <v>5.2744999999999989</v>
      </c>
      <c r="S43" s="10">
        <f>AVERAGE(H32:H43)</f>
        <v>6.469900438778204</v>
      </c>
      <c r="T43" s="10">
        <f>AVERAGE(K32:K43)</f>
        <v>7.147853873379912</v>
      </c>
      <c r="U43" s="10">
        <f>AVERAGE(Q32:Q43)</f>
        <v>1.3206613822599114</v>
      </c>
      <c r="V43" s="10">
        <f>AVERAGE(Q$8:Q43)</f>
        <v>0.64515523107187567</v>
      </c>
    </row>
    <row r="44" spans="1:22">
      <c r="A44" s="6" t="s">
        <v>88</v>
      </c>
      <c r="B44" s="8">
        <v>3.5680000000000001</v>
      </c>
      <c r="C44" s="9">
        <v>0.24</v>
      </c>
      <c r="D44" s="8">
        <f t="shared" ref="D44" si="42">B44-C44</f>
        <v>3.3280000000000003</v>
      </c>
      <c r="E44" s="8">
        <f t="shared" ref="E44" si="43">D44*H$3</f>
        <v>3.5097587200000007</v>
      </c>
      <c r="F44" s="7">
        <f t="shared" ref="F44" si="44">D44*H$1</f>
        <v>129.792</v>
      </c>
      <c r="G44" s="8">
        <f t="shared" ref="G44" si="45">F44*H$2</f>
        <v>3.67672700928</v>
      </c>
      <c r="H44" s="7">
        <f t="shared" ref="H44" si="46">I44/H$3</f>
        <v>3.5562244183896494</v>
      </c>
      <c r="I44" s="7">
        <v>3.7504476150000006</v>
      </c>
      <c r="J44" s="7">
        <f t="shared" ref="J44" si="47">H44*H$1</f>
        <v>138.69275231719632</v>
      </c>
      <c r="K44" s="7">
        <f t="shared" ref="K44" si="48">J44*H$2</f>
        <v>3.9288660968011668</v>
      </c>
      <c r="L44" s="7">
        <v>2.7570272637500008</v>
      </c>
      <c r="M44" s="7">
        <f t="shared" si="8"/>
        <v>2.8881861730800007</v>
      </c>
      <c r="N44" s="7">
        <v>2.9293500000000008</v>
      </c>
      <c r="O44" s="7">
        <f t="shared" si="9"/>
        <v>3.7118935355610585</v>
      </c>
      <c r="P44" s="8">
        <v>0.82672272727272711</v>
      </c>
      <c r="Q44" s="8">
        <f t="shared" ref="Q44" si="49">K44-G44</f>
        <v>0.25213908752116687</v>
      </c>
      <c r="R44" s="10"/>
      <c r="S44" s="10"/>
      <c r="T44" s="10"/>
    </row>
    <row r="45" spans="1:22">
      <c r="A45" s="6" t="s">
        <v>89</v>
      </c>
      <c r="B45" s="8">
        <v>3.2469999999999999</v>
      </c>
      <c r="C45" s="9">
        <v>0.24</v>
      </c>
      <c r="D45" s="8">
        <f t="shared" ref="D45" si="50">B45-C45</f>
        <v>3.0069999999999997</v>
      </c>
      <c r="E45" s="8">
        <f t="shared" ref="E45" si="51">D45*H$3</f>
        <v>3.1712273049999999</v>
      </c>
      <c r="F45" s="7">
        <f t="shared" ref="F45" si="52">D45*H$1</f>
        <v>117.27299999999998</v>
      </c>
      <c r="G45" s="8">
        <f t="shared" ref="G45" si="53">F45*H$2</f>
        <v>3.3220907803199995</v>
      </c>
      <c r="H45" s="7">
        <f t="shared" ref="H45" si="54">I45/H$3</f>
        <v>5.398870578113188</v>
      </c>
      <c r="I45" s="7">
        <v>5.6937298947368404</v>
      </c>
      <c r="J45" s="7">
        <f t="shared" ref="J45" si="55">H45*H$1</f>
        <v>210.55595254641435</v>
      </c>
      <c r="K45" s="7">
        <f t="shared" ref="K45" si="56">J45*H$2</f>
        <v>5.9645953347824179</v>
      </c>
      <c r="L45" s="7">
        <v>2.7564305736842107</v>
      </c>
      <c r="M45" s="7">
        <f t="shared" si="8"/>
        <v>2.8875610969263157</v>
      </c>
      <c r="N45" s="7">
        <v>2.7549473684210533</v>
      </c>
      <c r="O45" s="7">
        <f t="shared" si="9"/>
        <v>3.6077120985019628</v>
      </c>
      <c r="P45" s="8">
        <v>0.79995499999999986</v>
      </c>
      <c r="Q45" s="8">
        <f t="shared" ref="Q45" si="57">K45-G45</f>
        <v>2.6425045544624184</v>
      </c>
      <c r="R45" s="10"/>
      <c r="S45" s="10"/>
      <c r="T45" s="10"/>
    </row>
    <row r="46" spans="1:22">
      <c r="A46" s="6" t="s">
        <v>90</v>
      </c>
      <c r="B46" s="8">
        <v>4.5469999999999997</v>
      </c>
      <c r="C46" s="9">
        <v>0.24</v>
      </c>
      <c r="D46" s="8">
        <f t="shared" ref="D46:D47" si="58">B46-C46</f>
        <v>4.3069999999999995</v>
      </c>
      <c r="E46" s="8">
        <f t="shared" ref="E46:E47" si="59">D46*H$3</f>
        <v>4.5422268049999994</v>
      </c>
      <c r="F46" s="7">
        <f t="shared" ref="F46:F47" si="60">D46*H$1</f>
        <v>167.97299999999998</v>
      </c>
      <c r="G46" s="8">
        <f t="shared" ref="G46:G47" si="61">F46*H$2</f>
        <v>4.7583122683199992</v>
      </c>
      <c r="H46" s="7">
        <f t="shared" ref="H46:H47" si="62">I46/H$3</f>
        <v>4.2356540403031309</v>
      </c>
      <c r="I46" s="7">
        <v>4.466984285714287</v>
      </c>
      <c r="J46" s="7">
        <f t="shared" ref="J46:J47" si="63">H46*H$1</f>
        <v>165.19050757182211</v>
      </c>
      <c r="K46" s="7">
        <f t="shared" ref="K46:K47" si="64">J46*H$2</f>
        <v>4.6794902680133657</v>
      </c>
      <c r="L46" s="7">
        <v>2.7295353681818182</v>
      </c>
      <c r="M46" s="7">
        <f t="shared" si="8"/>
        <v>2.8593864170181815</v>
      </c>
      <c r="N46" s="7">
        <v>2.7469090909090905</v>
      </c>
      <c r="O46" s="7">
        <f t="shared" si="9"/>
        <v>3.6289843596716316</v>
      </c>
      <c r="P46" s="8">
        <v>0.79294545454545462</v>
      </c>
      <c r="Q46" s="8">
        <f t="shared" ref="Q46:Q47" si="65">K46-G46</f>
        <v>-7.8822000306633555E-2</v>
      </c>
      <c r="R46" s="10"/>
      <c r="S46" s="10"/>
      <c r="T46" s="10"/>
    </row>
    <row r="47" spans="1:22">
      <c r="A47" s="6" t="s">
        <v>91</v>
      </c>
      <c r="B47" s="8">
        <v>2.8490000000000002</v>
      </c>
      <c r="C47" s="9">
        <v>0.24</v>
      </c>
      <c r="D47" s="8">
        <f t="shared" si="58"/>
        <v>2.609</v>
      </c>
      <c r="E47" s="8">
        <f t="shared" si="59"/>
        <v>2.7514905350000003</v>
      </c>
      <c r="F47" s="7">
        <f t="shared" si="60"/>
        <v>101.751</v>
      </c>
      <c r="G47" s="8">
        <f t="shared" si="61"/>
        <v>2.8823860478400003</v>
      </c>
      <c r="H47" s="7">
        <f t="shared" si="62"/>
        <v>3.2934531558910121</v>
      </c>
      <c r="I47" s="7">
        <v>3.4733250999999998</v>
      </c>
      <c r="J47" s="7">
        <f t="shared" si="63"/>
        <v>128.44467307974946</v>
      </c>
      <c r="K47" s="7">
        <f t="shared" si="64"/>
        <v>3.6385601478554501</v>
      </c>
      <c r="L47" s="7">
        <v>2.5566880785714288</v>
      </c>
      <c r="M47" s="7">
        <f t="shared" si="8"/>
        <v>2.6783163353142858</v>
      </c>
      <c r="N47" s="7">
        <v>2.5913333333333335</v>
      </c>
      <c r="O47" s="7">
        <f t="shared" si="9"/>
        <v>3.348363679951794</v>
      </c>
      <c r="P47" s="8">
        <v>0.81072727272727263</v>
      </c>
      <c r="Q47" s="8">
        <f t="shared" si="65"/>
        <v>0.75617410001544982</v>
      </c>
      <c r="R47" s="10"/>
      <c r="S47" s="10"/>
      <c r="T47" s="10"/>
    </row>
    <row r="48" spans="1:22">
      <c r="A48" s="6" t="s">
        <v>92</v>
      </c>
      <c r="B48" s="8">
        <v>2.7290000000000001</v>
      </c>
      <c r="C48" s="9">
        <v>0.24</v>
      </c>
      <c r="D48" s="8">
        <f t="shared" ref="D48:D54" si="66">B48-C48</f>
        <v>2.4889999999999999</v>
      </c>
      <c r="E48" s="8">
        <f t="shared" ref="E48:E54" si="67">D48*H$3</f>
        <v>2.6249367349999999</v>
      </c>
      <c r="F48" s="7">
        <f t="shared" ref="F48:F54" si="68">D48*H$1</f>
        <v>97.070999999999998</v>
      </c>
      <c r="G48" s="8">
        <f t="shared" ref="G48:G54" si="69">F48*H$2</f>
        <v>2.7498117566399998</v>
      </c>
      <c r="H48" s="7">
        <f t="shared" ref="H48:H54" si="70">I48/H$3</f>
        <v>3.4724506099382242</v>
      </c>
      <c r="I48" s="7">
        <v>3.6620985000000008</v>
      </c>
      <c r="J48" s="7">
        <f t="shared" ref="J48:J54" si="71">H48*H$1</f>
        <v>135.42557378759074</v>
      </c>
      <c r="K48" s="7">
        <f t="shared" ref="K48:K54" si="72">J48*H$2</f>
        <v>3.8363139861630642</v>
      </c>
      <c r="L48" s="7">
        <v>2.8379689649999995</v>
      </c>
      <c r="M48" s="7">
        <f t="shared" si="8"/>
        <v>2.9729784801599992</v>
      </c>
      <c r="N48" s="7">
        <v>2.85595</v>
      </c>
      <c r="O48" s="7">
        <f t="shared" si="9"/>
        <v>3.6438359910438334</v>
      </c>
      <c r="P48" s="8">
        <v>0.82106190476190477</v>
      </c>
      <c r="Q48" s="8">
        <f t="shared" ref="Q48:Q54" si="73">K48-G48</f>
        <v>1.0865022295230644</v>
      </c>
      <c r="R48" s="10"/>
      <c r="S48" s="10"/>
      <c r="T48" s="10"/>
    </row>
    <row r="49" spans="1:20">
      <c r="A49" s="6" t="s">
        <v>93</v>
      </c>
      <c r="B49" s="8">
        <v>3.0219999999999998</v>
      </c>
      <c r="C49" s="9">
        <v>0.24</v>
      </c>
      <c r="D49" s="8">
        <f t="shared" si="66"/>
        <v>2.782</v>
      </c>
      <c r="E49" s="8">
        <f t="shared" si="67"/>
        <v>2.9339389300000001</v>
      </c>
      <c r="F49" s="7">
        <f t="shared" si="68"/>
        <v>108.498</v>
      </c>
      <c r="G49" s="8">
        <f t="shared" si="69"/>
        <v>3.0735139843200003</v>
      </c>
      <c r="H49" s="7">
        <f t="shared" si="70"/>
        <v>3.3244527149718137</v>
      </c>
      <c r="I49" s="7">
        <v>3.5060176999999997</v>
      </c>
      <c r="J49" s="7">
        <f t="shared" si="71"/>
        <v>129.65365588390074</v>
      </c>
      <c r="K49" s="7">
        <f t="shared" si="72"/>
        <v>3.6728080192941985</v>
      </c>
      <c r="L49" s="7">
        <v>2.6243688653846151</v>
      </c>
      <c r="M49" s="7">
        <f t="shared" si="8"/>
        <v>2.7492168719999994</v>
      </c>
      <c r="N49" s="7">
        <v>2.7692272727272726</v>
      </c>
      <c r="O49" s="7">
        <f t="shared" si="9"/>
        <v>3.5841152204523778</v>
      </c>
      <c r="P49" s="8">
        <v>0.80939545454545447</v>
      </c>
      <c r="Q49" s="8">
        <f t="shared" si="73"/>
        <v>0.5992940349741982</v>
      </c>
      <c r="R49" s="10"/>
      <c r="S49" s="10"/>
      <c r="T49" s="10"/>
    </row>
    <row r="50" spans="1:20">
      <c r="A50" s="6" t="s">
        <v>94</v>
      </c>
      <c r="B50" s="8">
        <v>2.927</v>
      </c>
      <c r="C50" s="9">
        <v>0.24</v>
      </c>
      <c r="D50" s="8">
        <f t="shared" si="66"/>
        <v>2.6870000000000003</v>
      </c>
      <c r="E50" s="8">
        <f t="shared" si="67"/>
        <v>2.8337505050000007</v>
      </c>
      <c r="F50" s="7">
        <f t="shared" si="68"/>
        <v>104.79300000000001</v>
      </c>
      <c r="G50" s="8">
        <f t="shared" si="69"/>
        <v>2.9685593371200003</v>
      </c>
      <c r="H50" s="7">
        <f t="shared" si="70"/>
        <v>3.5444950397667738</v>
      </c>
      <c r="I50" s="7">
        <v>3.7380776363636365</v>
      </c>
      <c r="J50" s="7">
        <f t="shared" si="71"/>
        <v>138.23530655090417</v>
      </c>
      <c r="K50" s="7">
        <f t="shared" si="72"/>
        <v>3.9159076463249654</v>
      </c>
      <c r="L50" s="7">
        <v>2.873574776190476</v>
      </c>
      <c r="M50" s="7">
        <f t="shared" si="8"/>
        <v>3.0102781517714283</v>
      </c>
      <c r="N50" s="7">
        <v>2.8080909090909092</v>
      </c>
      <c r="O50" s="7">
        <f t="shared" si="9"/>
        <v>3.7792621240907764</v>
      </c>
      <c r="P50" s="8">
        <v>0.77837391304347825</v>
      </c>
      <c r="Q50" s="8">
        <f t="shared" si="73"/>
        <v>0.94734830920496504</v>
      </c>
      <c r="R50" s="10"/>
      <c r="S50" s="10"/>
      <c r="T50" s="10"/>
    </row>
    <row r="51" spans="1:20">
      <c r="A51" s="6" t="s">
        <v>95</v>
      </c>
      <c r="B51" s="8">
        <v>3.2240000000000002</v>
      </c>
      <c r="C51" s="9">
        <v>0.24</v>
      </c>
      <c r="D51" s="8">
        <f t="shared" si="66"/>
        <v>2.984</v>
      </c>
      <c r="E51" s="8">
        <f t="shared" si="67"/>
        <v>3.1469711600000001</v>
      </c>
      <c r="F51" s="7">
        <f t="shared" si="68"/>
        <v>116.376</v>
      </c>
      <c r="G51" s="8">
        <f t="shared" si="69"/>
        <v>3.2966807078400002</v>
      </c>
      <c r="H51" s="7">
        <f t="shared" si="70"/>
        <v>3.7294469545758409</v>
      </c>
      <c r="I51" s="7">
        <v>3.9331307000000009</v>
      </c>
      <c r="J51" s="7">
        <f t="shared" si="71"/>
        <v>145.44843122845779</v>
      </c>
      <c r="K51" s="7">
        <f t="shared" si="72"/>
        <v>4.1202398880907554</v>
      </c>
      <c r="L51" s="7">
        <v>2.9587223825000004</v>
      </c>
      <c r="M51" s="7">
        <f t="shared" si="8"/>
        <v>3.0994764496800005</v>
      </c>
      <c r="N51" s="7">
        <v>2.7534761904761904</v>
      </c>
      <c r="O51" s="7">
        <f t="shared" si="9"/>
        <v>3.7911220247852619</v>
      </c>
      <c r="P51" s="8">
        <v>0.76084761904761911</v>
      </c>
      <c r="Q51" s="8">
        <f t="shared" si="73"/>
        <v>0.82355918025075514</v>
      </c>
      <c r="R51" s="10"/>
      <c r="S51" s="10"/>
      <c r="T51" s="10"/>
    </row>
    <row r="52" spans="1:20">
      <c r="A52" s="6" t="s">
        <v>96</v>
      </c>
      <c r="B52" s="8">
        <v>3.165</v>
      </c>
      <c r="C52" s="9">
        <v>0.24</v>
      </c>
      <c r="D52" s="8">
        <f t="shared" si="66"/>
        <v>2.9249999999999998</v>
      </c>
      <c r="E52" s="8">
        <f t="shared" si="67"/>
        <v>3.0847488749999998</v>
      </c>
      <c r="F52" s="7">
        <f t="shared" si="68"/>
        <v>114.07499999999999</v>
      </c>
      <c r="G52" s="8">
        <f t="shared" si="69"/>
        <v>3.2314983479999997</v>
      </c>
      <c r="H52" s="7">
        <f t="shared" si="70"/>
        <v>3.8147076466406271</v>
      </c>
      <c r="I52" s="7">
        <v>4.0230479047619054</v>
      </c>
      <c r="J52" s="7">
        <f t="shared" si="71"/>
        <v>148.77359821898446</v>
      </c>
      <c r="K52" s="7">
        <f t="shared" si="72"/>
        <v>4.2144346865716766</v>
      </c>
      <c r="L52" s="7">
        <v>2.9112647074999995</v>
      </c>
      <c r="M52" s="7">
        <f t="shared" si="8"/>
        <v>3.0497610904799992</v>
      </c>
      <c r="N52" s="7">
        <v>2.6389047619047621</v>
      </c>
      <c r="O52" s="7">
        <f t="shared" si="9"/>
        <v>3.6689374128712711</v>
      </c>
      <c r="P52" s="8">
        <v>0.75347272727272729</v>
      </c>
      <c r="Q52" s="8">
        <f t="shared" si="73"/>
        <v>0.98293633857167695</v>
      </c>
      <c r="R52" s="10"/>
      <c r="S52" s="10"/>
      <c r="T52" s="10"/>
    </row>
    <row r="53" spans="1:20">
      <c r="A53" s="6" t="s">
        <v>97</v>
      </c>
      <c r="B53" s="8">
        <v>3.181</v>
      </c>
      <c r="C53" s="9">
        <v>0.24</v>
      </c>
      <c r="D53" s="8">
        <f t="shared" si="66"/>
        <v>2.9409999999999998</v>
      </c>
      <c r="E53" s="8">
        <f t="shared" si="67"/>
        <v>3.101622715</v>
      </c>
      <c r="F53" s="7">
        <f t="shared" si="68"/>
        <v>114.699</v>
      </c>
      <c r="G53" s="8">
        <f t="shared" si="69"/>
        <v>3.2491749201599998</v>
      </c>
      <c r="H53" s="7">
        <f t="shared" si="70"/>
        <v>3.2415328417429454</v>
      </c>
      <c r="I53" s="7">
        <v>3.4185691578947366</v>
      </c>
      <c r="J53" s="7">
        <f t="shared" si="71"/>
        <v>126.41978082797488</v>
      </c>
      <c r="K53" s="7">
        <f t="shared" si="72"/>
        <v>3.5811993241299396</v>
      </c>
      <c r="L53" s="7">
        <v>2.6048990499999998</v>
      </c>
      <c r="M53" s="7">
        <f t="shared" si="8"/>
        <v>2.7288208271999994</v>
      </c>
      <c r="N53" s="7">
        <v>2.385045454545454</v>
      </c>
      <c r="O53" s="7">
        <f t="shared" si="9"/>
        <v>3.2656551560710474</v>
      </c>
      <c r="P53" s="8">
        <v>0.76508636363636384</v>
      </c>
      <c r="Q53" s="8">
        <f t="shared" si="73"/>
        <v>0.33202440396993982</v>
      </c>
      <c r="R53" s="10"/>
      <c r="S53" s="10"/>
      <c r="T53" s="10"/>
    </row>
    <row r="54" spans="1:20">
      <c r="A54" s="6" t="s">
        <v>98</v>
      </c>
      <c r="B54" s="8">
        <v>2.6019999999999999</v>
      </c>
      <c r="C54" s="9">
        <v>0.24</v>
      </c>
      <c r="D54" s="8">
        <f t="shared" si="66"/>
        <v>2.3620000000000001</v>
      </c>
      <c r="E54" s="8">
        <f t="shared" si="67"/>
        <v>2.4910006300000003</v>
      </c>
      <c r="F54" s="7">
        <f t="shared" si="68"/>
        <v>92.118000000000009</v>
      </c>
      <c r="G54" s="8">
        <f t="shared" si="69"/>
        <v>2.60950396512</v>
      </c>
      <c r="H54" s="7">
        <f t="shared" si="70"/>
        <v>2.8134218883307223</v>
      </c>
      <c r="I54" s="7">
        <v>2.9670769247619049</v>
      </c>
      <c r="J54" s="7">
        <f t="shared" si="71"/>
        <v>109.72345364489817</v>
      </c>
      <c r="K54" s="7">
        <f t="shared" si="72"/>
        <v>3.1082284391000923</v>
      </c>
      <c r="L54" s="7">
        <v>2.5343302405714296</v>
      </c>
      <c r="M54" s="7">
        <f t="shared" si="8"/>
        <v>2.6548948772022865</v>
      </c>
      <c r="N54" s="7">
        <v>2.2798500000000006</v>
      </c>
      <c r="O54" s="7">
        <f t="shared" si="9"/>
        <v>3.1705212363379389</v>
      </c>
      <c r="P54" s="8">
        <v>0.75328571428571434</v>
      </c>
      <c r="Q54" s="8">
        <f t="shared" si="73"/>
        <v>0.49872447398009223</v>
      </c>
      <c r="R54" s="10"/>
      <c r="S54" s="10"/>
      <c r="T54" s="10"/>
    </row>
    <row r="55" spans="1:20">
      <c r="A55" s="6" t="s">
        <v>99</v>
      </c>
      <c r="B55" s="8">
        <v>2.6539999999999999</v>
      </c>
      <c r="C55" s="9">
        <v>0.24</v>
      </c>
      <c r="D55" s="8">
        <f t="shared" ref="D55" si="74">B55-C55</f>
        <v>2.4139999999999997</v>
      </c>
      <c r="E55" s="8">
        <f t="shared" ref="E55" si="75">D55*H$3</f>
        <v>2.5458406099999999</v>
      </c>
      <c r="F55" s="7">
        <f t="shared" ref="F55" si="76">D55*H$1</f>
        <v>94.145999999999987</v>
      </c>
      <c r="G55" s="8">
        <f t="shared" ref="G55" si="77">F55*H$2</f>
        <v>2.6669528246399996</v>
      </c>
      <c r="H55" s="7">
        <f t="shared" ref="H55" si="78">I55/H$3</f>
        <v>2.613645433765341</v>
      </c>
      <c r="I55" s="7">
        <v>2.7563896791304354</v>
      </c>
      <c r="J55" s="7">
        <f t="shared" ref="J55" si="79">H55*H$1</f>
        <v>101.9321719168483</v>
      </c>
      <c r="K55" s="7">
        <f t="shared" ref="K55" si="80">J55*H$2</f>
        <v>2.8875182569129723</v>
      </c>
      <c r="L55" s="7">
        <v>2.2928430567826092</v>
      </c>
      <c r="M55" s="7">
        <f t="shared" si="8"/>
        <v>2.4019195242323481</v>
      </c>
      <c r="N55" s="7">
        <v>2.0434999999999999</v>
      </c>
      <c r="O55" s="7">
        <f t="shared" si="9"/>
        <v>2.93531788886254</v>
      </c>
      <c r="P55" s="8">
        <v>0.72929565217391312</v>
      </c>
      <c r="Q55" s="8">
        <f t="shared" ref="Q55" si="81">K55-G55</f>
        <v>0.22056543227297265</v>
      </c>
      <c r="R55" s="10">
        <f>AVERAGE(D44:D55)</f>
        <v>2.9029166666666666</v>
      </c>
      <c r="S55" s="10">
        <f>AVERAGE(H44:H55)</f>
        <v>3.5865296102024389</v>
      </c>
      <c r="T55" s="10">
        <f>AVERAGE(K44:K55)</f>
        <v>3.9623468411700054</v>
      </c>
    </row>
    <row r="56" spans="1:20">
      <c r="A56" s="6" t="s">
        <v>100</v>
      </c>
      <c r="B56" s="8">
        <v>2.7930000000000001</v>
      </c>
      <c r="C56" s="9">
        <v>0.24</v>
      </c>
      <c r="D56" s="8">
        <f t="shared" ref="D56:D57" si="82">B56-C56</f>
        <v>2.5529999999999999</v>
      </c>
      <c r="E56" s="8">
        <f t="shared" ref="E56:E57" si="83">D56*H$3</f>
        <v>2.692432095</v>
      </c>
      <c r="F56" s="7">
        <f t="shared" ref="F56:F57" si="84">D56*H$1</f>
        <v>99.566999999999993</v>
      </c>
      <c r="G56" s="8">
        <f t="shared" ref="G56:G57" si="85">F56*H$2</f>
        <v>2.8205180452799996</v>
      </c>
      <c r="H56" s="7">
        <f t="shared" ref="H56:H57" si="86">I56/H$3</f>
        <v>3.1840747116246209</v>
      </c>
      <c r="I56" s="7">
        <v>3.3579729519999999</v>
      </c>
      <c r="J56" s="7">
        <f t="shared" ref="J56:J57" si="87">H56*H$1</f>
        <v>124.17891375336022</v>
      </c>
      <c r="K56" s="7">
        <f t="shared" ref="K56:K57" si="88">J56*H$2</f>
        <v>3.5177204001789879</v>
      </c>
      <c r="L56" s="7">
        <v>2.3790479746750006</v>
      </c>
      <c r="M56" s="7">
        <f t="shared" si="8"/>
        <v>2.4922254327672002</v>
      </c>
      <c r="N56" s="7">
        <v>2.2333684210526314</v>
      </c>
      <c r="O56" s="7">
        <f t="shared" si="9"/>
        <v>3.324036997670123</v>
      </c>
      <c r="P56" s="8">
        <v>0.70384761904761906</v>
      </c>
      <c r="Q56" s="8">
        <f t="shared" ref="Q56:Q57" si="89">K56-G56</f>
        <v>0.6972023548989883</v>
      </c>
      <c r="R56" s="10"/>
      <c r="S56" s="10"/>
      <c r="T56" s="10"/>
    </row>
    <row r="57" spans="1:20">
      <c r="A57" s="6" t="s">
        <v>101</v>
      </c>
      <c r="B57" s="8">
        <v>2.4180000000000001</v>
      </c>
      <c r="C57" s="9">
        <v>0.24</v>
      </c>
      <c r="D57" s="8">
        <f t="shared" si="82"/>
        <v>2.1779999999999999</v>
      </c>
      <c r="E57" s="8">
        <f t="shared" si="83"/>
        <v>2.2969514700000002</v>
      </c>
      <c r="F57" s="7">
        <f t="shared" si="84"/>
        <v>84.941999999999993</v>
      </c>
      <c r="G57" s="8">
        <f t="shared" si="85"/>
        <v>2.4062233852799997</v>
      </c>
      <c r="H57" s="7">
        <f t="shared" si="86"/>
        <v>2.6492956513356374</v>
      </c>
      <c r="I57" s="7">
        <v>2.7939869333333336</v>
      </c>
      <c r="J57" s="7">
        <f t="shared" si="87"/>
        <v>103.32253040208985</v>
      </c>
      <c r="K57" s="7">
        <f t="shared" si="88"/>
        <v>2.926904109625537</v>
      </c>
      <c r="L57" s="7">
        <v>1.7984801572857143</v>
      </c>
      <c r="M57" s="7">
        <f t="shared" si="8"/>
        <v>1.8840385044891428</v>
      </c>
      <c r="N57" s="7">
        <v>1.9294499999999997</v>
      </c>
      <c r="O57" s="7">
        <f t="shared" si="9"/>
        <v>2.7872200922091723</v>
      </c>
      <c r="P57" s="8">
        <v>0.72518095238095248</v>
      </c>
      <c r="Q57" s="8">
        <f t="shared" si="89"/>
        <v>0.52068072434553736</v>
      </c>
      <c r="R57" s="10"/>
      <c r="S57" s="10"/>
      <c r="T57" s="10"/>
    </row>
    <row r="58" spans="1:20">
      <c r="A58" s="6" t="s">
        <v>105</v>
      </c>
      <c r="B58" s="8">
        <v>1.6819999999999999</v>
      </c>
      <c r="C58" s="9">
        <v>0.24</v>
      </c>
      <c r="D58" s="8">
        <f t="shared" ref="D58" si="90">B58-C58</f>
        <v>1.4419999999999999</v>
      </c>
      <c r="E58" s="8">
        <f t="shared" ref="E58" si="91">D58*H$3</f>
        <v>1.52075483</v>
      </c>
      <c r="F58" s="7">
        <f t="shared" ref="F58" si="92">D58*H$1</f>
        <v>56.238</v>
      </c>
      <c r="G58" s="8">
        <f t="shared" ref="G58" si="93">F58*H$2</f>
        <v>1.59310106592</v>
      </c>
      <c r="H58" s="7">
        <f t="shared" ref="H58" si="94">I58/H$3</f>
        <v>2.3454211855856055</v>
      </c>
      <c r="I58" s="7">
        <v>2.4735163636363637</v>
      </c>
      <c r="J58" s="7">
        <f t="shared" ref="J58" si="95">H58*H$1</f>
        <v>91.471426237838614</v>
      </c>
      <c r="K58" s="7">
        <f t="shared" ref="K58" si="96">J58*H$2</f>
        <v>2.5911879270372942</v>
      </c>
      <c r="L58" s="7">
        <v>1.3182687499999999</v>
      </c>
      <c r="M58" s="7">
        <f t="shared" si="8"/>
        <v>1.3809821999999998</v>
      </c>
      <c r="N58" s="7">
        <v>1.8121363636363634</v>
      </c>
      <c r="O58" s="7">
        <f t="shared" ref="O58" si="97">N58/P58/H$3*H$1*H$2</f>
        <v>2.5075044107773206</v>
      </c>
      <c r="P58" s="8">
        <v>0.75706521739130428</v>
      </c>
      <c r="Q58" s="8">
        <f t="shared" ref="Q58" si="98">K58-G58</f>
        <v>0.99808686111729417</v>
      </c>
      <c r="R58" s="10"/>
      <c r="S58" s="10"/>
      <c r="T58" s="10"/>
    </row>
    <row r="59" spans="1:20">
      <c r="A59" s="6" t="s">
        <v>107</v>
      </c>
      <c r="B59" s="8">
        <v>1.847</v>
      </c>
      <c r="C59" s="9">
        <v>0.24</v>
      </c>
      <c r="D59" s="8">
        <f t="shared" ref="D59" si="99">B59-C59</f>
        <v>1.607</v>
      </c>
      <c r="E59" s="8">
        <f t="shared" ref="E59" si="100">D59*H$3</f>
        <v>1.6947663050000001</v>
      </c>
      <c r="F59" s="7">
        <f t="shared" ref="F59" si="101">D59*H$1</f>
        <v>62.673000000000002</v>
      </c>
      <c r="G59" s="8">
        <f t="shared" ref="G59" si="102">F59*H$2</f>
        <v>1.77539071632</v>
      </c>
      <c r="H59" s="7">
        <f t="shared" ref="H59" si="103">I59/H$3</f>
        <v>2.4963502076925836</v>
      </c>
      <c r="I59" s="7">
        <v>2.6326883742857143</v>
      </c>
      <c r="J59" s="7">
        <f t="shared" ref="J59" si="104">H59*H$1</f>
        <v>97.357658100010767</v>
      </c>
      <c r="K59" s="7">
        <f t="shared" ref="K59" si="105">J59*H$2</f>
        <v>2.7579321614318091</v>
      </c>
      <c r="L59" s="7">
        <v>1.0958454245238098</v>
      </c>
      <c r="M59" s="7">
        <f t="shared" ref="M59" si="106">L59/H$3*H$1*H$2</f>
        <v>1.1479776223314289</v>
      </c>
      <c r="N59" s="7">
        <v>2.0143809523809524</v>
      </c>
      <c r="O59" s="7">
        <f t="shared" ref="O59" si="107">N59/P59/H$3*H$1*H$2</f>
        <v>2.703549186227149</v>
      </c>
      <c r="P59" s="8">
        <v>0.78053333333333319</v>
      </c>
      <c r="Q59" s="8">
        <f t="shared" ref="Q59" si="108">K59-G59</f>
        <v>0.98254144511180908</v>
      </c>
      <c r="R59" s="10"/>
      <c r="S59" s="10"/>
      <c r="T59" s="10"/>
    </row>
    <row r="60" spans="1:20">
      <c r="A60" s="6" t="s">
        <v>108</v>
      </c>
      <c r="B60" s="8">
        <v>1.87</v>
      </c>
      <c r="C60" s="9">
        <v>0.24</v>
      </c>
      <c r="D60" s="8">
        <f t="shared" ref="D60:D61" si="109">B60-C60</f>
        <v>1.6300000000000001</v>
      </c>
      <c r="E60" s="8">
        <f t="shared" ref="E60:E61" si="110">D60*H$3</f>
        <v>1.7190224500000002</v>
      </c>
      <c r="F60" s="7">
        <f t="shared" ref="F60:F61" si="111">D60*H$1</f>
        <v>63.570000000000007</v>
      </c>
      <c r="G60" s="8">
        <f t="shared" ref="G60:G61" si="112">F60*H$2</f>
        <v>1.8008007888000002</v>
      </c>
      <c r="H60" s="7">
        <f t="shared" ref="H60:H61" si="113">I60/H$3</f>
        <v>2.4574241379771071</v>
      </c>
      <c r="I60" s="7">
        <v>2.5916363572727272</v>
      </c>
      <c r="J60" s="7">
        <f t="shared" ref="J60:J61" si="114">H60*H$1</f>
        <v>95.839541381107182</v>
      </c>
      <c r="K60" s="7">
        <f t="shared" ref="K60:K61" si="115">J60*H$2</f>
        <v>2.7149271939173834</v>
      </c>
      <c r="L60" s="7">
        <v>1.2521923265454546</v>
      </c>
      <c r="M60" s="7">
        <f t="shared" ref="M60:M61" si="116">L60/H$3*H$1*H$2</f>
        <v>1.3117623503825455</v>
      </c>
      <c r="N60" s="7">
        <v>2.0834285714285712</v>
      </c>
      <c r="O60" s="7">
        <f t="shared" ref="O60:O61" si="117">N60/P60/H$3*H$1*H$2</f>
        <v>2.8257801165232785</v>
      </c>
      <c r="P60" s="8">
        <v>0.7723681818181819</v>
      </c>
      <c r="Q60" s="8">
        <f t="shared" ref="Q60:Q61" si="118">K60-G60</f>
        <v>0.91412640511738319</v>
      </c>
      <c r="R60" s="10"/>
      <c r="S60" s="10"/>
      <c r="T60" s="10"/>
    </row>
    <row r="61" spans="1:20">
      <c r="A61" s="6" t="s">
        <v>109</v>
      </c>
      <c r="B61" s="8">
        <v>1.77</v>
      </c>
      <c r="C61" s="9">
        <v>0.24</v>
      </c>
      <c r="D61" s="8">
        <f t="shared" si="109"/>
        <v>1.53</v>
      </c>
      <c r="E61" s="8">
        <f t="shared" si="110"/>
        <v>1.6135609500000001</v>
      </c>
      <c r="F61" s="7">
        <f t="shared" si="111"/>
        <v>59.67</v>
      </c>
      <c r="G61" s="8">
        <f t="shared" si="112"/>
        <v>1.6903222127999999</v>
      </c>
      <c r="H61" s="7">
        <f t="shared" si="113"/>
        <v>3.0635655165844664</v>
      </c>
      <c r="I61" s="7">
        <v>3.2308821472727272</v>
      </c>
      <c r="J61" s="7">
        <f t="shared" si="114"/>
        <v>119.4790551467942</v>
      </c>
      <c r="K61" s="7">
        <f t="shared" si="115"/>
        <v>3.3845835575495626</v>
      </c>
      <c r="L61" s="7">
        <v>1.9012599220000002</v>
      </c>
      <c r="M61" s="7">
        <f t="shared" si="116"/>
        <v>1.9917077681280002</v>
      </c>
      <c r="N61" s="7">
        <v>2.6238181818181818</v>
      </c>
      <c r="O61" s="7">
        <f t="shared" si="117"/>
        <v>3.5421863351489229</v>
      </c>
      <c r="P61" s="8">
        <v>0.77597272727272748</v>
      </c>
      <c r="Q61" s="8">
        <f t="shared" si="118"/>
        <v>1.6942613447495627</v>
      </c>
      <c r="R61" s="10"/>
      <c r="S61" s="10"/>
      <c r="T61" s="10"/>
    </row>
    <row r="62" spans="1:20">
      <c r="A62" s="6" t="s">
        <v>110</v>
      </c>
      <c r="B62" s="8">
        <v>2.8639999999999999</v>
      </c>
      <c r="C62" s="9">
        <v>0.24</v>
      </c>
      <c r="D62" s="8">
        <f t="shared" ref="D62:D63" si="119">B62-C62</f>
        <v>2.6239999999999997</v>
      </c>
      <c r="E62" s="8">
        <f t="shared" ref="E62:E63" si="120">D62*H$3</f>
        <v>2.7673097599999998</v>
      </c>
      <c r="F62" s="7">
        <f t="shared" ref="F62:F63" si="121">D62*H$1</f>
        <v>102.33599999999998</v>
      </c>
      <c r="G62" s="8">
        <f t="shared" ref="G62:G63" si="122">F62*H$2</f>
        <v>2.8989578342399995</v>
      </c>
      <c r="H62" s="7">
        <f t="shared" ref="H62:H63" si="123">I62/H$3</f>
        <v>3.3639997715257399</v>
      </c>
      <c r="I62" s="7">
        <v>3.5477246190476186</v>
      </c>
      <c r="J62" s="7">
        <f t="shared" ref="J62:J63" si="124">H62*H$1</f>
        <v>131.19599108950385</v>
      </c>
      <c r="K62" s="7">
        <f t="shared" ref="K62:K63" si="125">J62*H$2</f>
        <v>3.7164990442248906</v>
      </c>
      <c r="L62" s="7">
        <v>2.3937450390952386</v>
      </c>
      <c r="M62" s="7">
        <f t="shared" ref="M62:M63" si="126">L62/H$3*H$1*H$2</f>
        <v>2.5076216745097146</v>
      </c>
      <c r="N62" s="7">
        <v>2.7613999999999996</v>
      </c>
      <c r="O62" s="7">
        <f t="shared" ref="O62:O63" si="127">N62/P62/H$3*H$1*H$2</f>
        <v>3.7709257564113945</v>
      </c>
      <c r="P62" s="8">
        <v>0.76712380952380976</v>
      </c>
      <c r="Q62" s="8">
        <f t="shared" ref="Q62:Q63" si="128">K62-G62</f>
        <v>0.8175412099848911</v>
      </c>
      <c r="R62" s="10"/>
      <c r="S62" s="10"/>
      <c r="T62" s="10"/>
    </row>
    <row r="63" spans="1:20">
      <c r="A63" s="6" t="s">
        <v>111</v>
      </c>
      <c r="B63" s="8">
        <v>2.5489999999999999</v>
      </c>
      <c r="C63" s="9">
        <v>0.24</v>
      </c>
      <c r="D63" s="8">
        <f t="shared" si="119"/>
        <v>2.3090000000000002</v>
      </c>
      <c r="E63" s="8">
        <f t="shared" si="120"/>
        <v>2.4351060350000004</v>
      </c>
      <c r="F63" s="7">
        <f t="shared" si="121"/>
        <v>90.051000000000002</v>
      </c>
      <c r="G63" s="8">
        <f t="shared" si="122"/>
        <v>2.5509503198400001</v>
      </c>
      <c r="H63" s="7">
        <f t="shared" si="123"/>
        <v>3.3956993206503023</v>
      </c>
      <c r="I63" s="7">
        <v>3.581155439047619</v>
      </c>
      <c r="J63" s="7">
        <f t="shared" si="124"/>
        <v>132.43227350536179</v>
      </c>
      <c r="K63" s="7">
        <f t="shared" si="125"/>
        <v>3.7515202546961279</v>
      </c>
      <c r="L63" s="7">
        <v>2.0046272579285715</v>
      </c>
      <c r="M63" s="7">
        <f t="shared" si="126"/>
        <v>2.0999925552617142</v>
      </c>
      <c r="N63" s="7">
        <v>2.7220869565217392</v>
      </c>
      <c r="O63" s="7">
        <f t="shared" si="127"/>
        <v>3.706767058274449</v>
      </c>
      <c r="P63" s="8">
        <v>0.76929130434782611</v>
      </c>
      <c r="Q63" s="8">
        <f t="shared" si="128"/>
        <v>1.2005699348561278</v>
      </c>
      <c r="R63" s="10"/>
      <c r="S63" s="10"/>
      <c r="T63" s="10"/>
    </row>
    <row r="64" spans="1:20">
      <c r="A64" s="6" t="s">
        <v>112</v>
      </c>
      <c r="B64" s="8">
        <v>2.903</v>
      </c>
      <c r="C64" s="9">
        <v>0.24</v>
      </c>
      <c r="D64" s="8">
        <f t="shared" ref="D64" si="129">B64-C64</f>
        <v>2.6630000000000003</v>
      </c>
      <c r="E64" s="8">
        <f t="shared" ref="E64" si="130">D64*H$3</f>
        <v>2.8084397450000003</v>
      </c>
      <c r="F64" s="7">
        <f t="shared" ref="F64" si="131">D64*H$1</f>
        <v>103.85700000000001</v>
      </c>
      <c r="G64" s="8">
        <f t="shared" ref="G64" si="132">F64*H$2</f>
        <v>2.9420444788800002</v>
      </c>
      <c r="H64" s="7">
        <f t="shared" ref="H64" si="133">I64/H$3</f>
        <v>3.6604479359766358</v>
      </c>
      <c r="I64" s="7">
        <v>3.8603632999999999</v>
      </c>
      <c r="J64" s="7">
        <f t="shared" ref="J64" si="134">H64*H$1</f>
        <v>142.7574695030888</v>
      </c>
      <c r="K64" s="7">
        <f t="shared" ref="K64" si="135">J64*H$2</f>
        <v>4.0440107548883786</v>
      </c>
      <c r="L64" s="7">
        <v>2.6837440761904765</v>
      </c>
      <c r="M64" s="7">
        <f t="shared" ref="M64" si="136">L64/H$3*H$1*H$2</f>
        <v>2.8114167149714286</v>
      </c>
      <c r="N64" s="7">
        <v>2.9029047619047619</v>
      </c>
      <c r="O64" s="7">
        <f t="shared" ref="O64" si="137">N64/P64/H$3*H$1*H$2</f>
        <v>3.9806315081825367</v>
      </c>
      <c r="P64" s="8">
        <v>0.76394999999999991</v>
      </c>
      <c r="Q64" s="8">
        <f t="shared" ref="Q64" si="138">K64-G64</f>
        <v>1.1019662760083784</v>
      </c>
      <c r="R64" s="10"/>
      <c r="S64" s="10"/>
      <c r="T64" s="10"/>
    </row>
    <row r="65" spans="1:20">
      <c r="A65" s="6" t="s">
        <v>116</v>
      </c>
      <c r="B65" s="8">
        <v>2.9209999999999998</v>
      </c>
      <c r="C65" s="9">
        <v>0.24</v>
      </c>
      <c r="D65" s="8">
        <f t="shared" ref="D65" si="139">B65-C65</f>
        <v>2.681</v>
      </c>
      <c r="E65" s="8">
        <f t="shared" ref="E65" si="140">D65*H$3</f>
        <v>2.8274228150000003</v>
      </c>
      <c r="F65" s="7">
        <f t="shared" ref="F65" si="141">D65*H$1</f>
        <v>104.559</v>
      </c>
      <c r="G65" s="8">
        <f t="shared" ref="G65" si="142">F65*H$2</f>
        <v>2.9619306225599997</v>
      </c>
      <c r="H65" s="7">
        <f t="shared" ref="H65" si="143">I65/H$3</f>
        <v>3.6609479288650362</v>
      </c>
      <c r="I65" s="7">
        <v>3.8608906000000003</v>
      </c>
      <c r="J65" s="7">
        <f t="shared" ref="J65" si="144">H65*H$1</f>
        <v>142.77696922573642</v>
      </c>
      <c r="K65" s="7">
        <f t="shared" ref="K65" si="145">J65*H$2</f>
        <v>4.0445631399115856</v>
      </c>
      <c r="L65" s="7">
        <v>3.1116693105263153</v>
      </c>
      <c r="M65" s="7">
        <f t="shared" ref="M65" si="146">L65/H$3*H$1*H$2</f>
        <v>3.2596994581894729</v>
      </c>
      <c r="N65" s="7">
        <v>3.0742857142857143</v>
      </c>
      <c r="O65" s="7">
        <f t="shared" ref="O65" si="147">N65/P65/H$3*H$1*H$2</f>
        <v>4.2658277290376656</v>
      </c>
      <c r="P65" s="8">
        <v>0.75496190476190472</v>
      </c>
      <c r="Q65" s="8">
        <f t="shared" ref="Q65" si="148">K65-G65</f>
        <v>1.0826325173515858</v>
      </c>
      <c r="R65" s="10"/>
      <c r="S65" s="10"/>
      <c r="T65" s="10"/>
    </row>
    <row r="66" spans="1:20">
      <c r="A66" s="6" t="s">
        <v>117</v>
      </c>
      <c r="B66" s="8">
        <v>3.7240000000000002</v>
      </c>
      <c r="C66" s="9">
        <v>0.1</v>
      </c>
      <c r="D66" s="8">
        <f t="shared" ref="D66" si="149">B66-C66</f>
        <v>3.6240000000000001</v>
      </c>
      <c r="E66" s="8">
        <f t="shared" ref="E66" si="150">D66*H$3</f>
        <v>3.8219247600000004</v>
      </c>
      <c r="F66" s="7">
        <f t="shared" ref="F66" si="151">D66*H$1</f>
        <v>141.33600000000001</v>
      </c>
      <c r="G66" s="8">
        <f t="shared" ref="G66" si="152">F66*H$2</f>
        <v>4.0037435942400004</v>
      </c>
      <c r="H66" s="7">
        <f t="shared" ref="H66" si="153">I66/H$3</f>
        <v>3.3510049688873749</v>
      </c>
      <c r="I66" s="7">
        <v>3.534020105263159</v>
      </c>
      <c r="J66" s="7">
        <f t="shared" ref="J66" si="154">H66*H$1</f>
        <v>130.68919378660763</v>
      </c>
      <c r="K66" s="7">
        <f t="shared" ref="K66" si="155">J66*H$2</f>
        <v>3.7021425713160152</v>
      </c>
      <c r="L66" s="7">
        <v>2.7462174600000004</v>
      </c>
      <c r="M66" s="7">
        <f t="shared" ref="M66" si="156">L66/H$3*H$1*H$2</f>
        <v>2.8768621190400001</v>
      </c>
      <c r="N66" s="7">
        <v>2.8728571428571428</v>
      </c>
      <c r="O66" s="7">
        <f t="shared" ref="O66" si="157">N66/P66/H$3*H$1*H$2</f>
        <v>4.0463231048813784</v>
      </c>
      <c r="P66" s="8">
        <v>0.74376818181818183</v>
      </c>
      <c r="Q66" s="8">
        <f>K66-G66</f>
        <v>-0.30160102292398516</v>
      </c>
      <c r="R66" s="10"/>
      <c r="S66" s="10"/>
      <c r="T66" s="10"/>
    </row>
    <row r="67" spans="1:20">
      <c r="A67" s="6" t="s">
        <v>119</v>
      </c>
      <c r="B67" s="8">
        <v>4.5919999999999996</v>
      </c>
      <c r="C67" s="9">
        <v>0.1</v>
      </c>
      <c r="D67" s="8">
        <f t="shared" ref="D67" si="158">B67-C67</f>
        <v>4.492</v>
      </c>
      <c r="E67" s="8">
        <f t="shared" ref="E67" si="159">D67*H$3</f>
        <v>4.7373305800000001</v>
      </c>
      <c r="F67" s="7">
        <f t="shared" ref="F67" si="160">D67*H$1</f>
        <v>175.18799999999999</v>
      </c>
      <c r="G67" s="8">
        <f t="shared" ref="G67" si="161">F67*H$2</f>
        <v>4.9626976339199995</v>
      </c>
      <c r="H67" s="7">
        <f t="shared" ref="H67" si="162">I67/H$3</f>
        <v>5.178973956417857</v>
      </c>
      <c r="I67" s="7">
        <v>5.4618236190476184</v>
      </c>
      <c r="J67" s="7">
        <f t="shared" ref="J67" si="163">H67*H$1</f>
        <v>201.97998430029642</v>
      </c>
      <c r="K67" s="7">
        <f t="shared" ref="K67" si="164">J67*H$2</f>
        <v>5.7216566784613088</v>
      </c>
      <c r="L67" s="7">
        <v>3.4641591761904769</v>
      </c>
      <c r="M67" s="7">
        <f t="shared" ref="M67" si="165">L67/H$3*H$1*H$2</f>
        <v>3.628958177371429</v>
      </c>
      <c r="N67" s="7">
        <v>3.5837142857142861</v>
      </c>
      <c r="O67" s="7">
        <f t="shared" ref="O67" si="166">N67/P67/H$3*H$1*H$2</f>
        <v>5.0126491983152857</v>
      </c>
      <c r="P67" s="8">
        <v>0.74894545454545458</v>
      </c>
      <c r="Q67" s="8">
        <f t="shared" ref="Q67" si="167">K67-G67</f>
        <v>0.75895904454130925</v>
      </c>
      <c r="R67" s="10">
        <f>AVERAGE(D56:D67)</f>
        <v>2.4444166666666667</v>
      </c>
      <c r="S67" s="10">
        <f>AVERAGE(H56:H67)</f>
        <v>3.2339337744269137</v>
      </c>
      <c r="T67" s="10">
        <f>AVERAGE(K56:K67)</f>
        <v>3.5728039827699067</v>
      </c>
    </row>
    <row r="68" spans="1:20">
      <c r="A68" s="6" t="s">
        <v>120</v>
      </c>
      <c r="B68" s="8">
        <v>5.952</v>
      </c>
      <c r="C68" s="9">
        <v>0.1</v>
      </c>
      <c r="D68" s="8">
        <f t="shared" ref="D68" si="168">B68-C68</f>
        <v>5.8520000000000003</v>
      </c>
      <c r="E68" s="8">
        <f t="shared" ref="E68" si="169">D68*H$3</f>
        <v>6.1716069800000009</v>
      </c>
      <c r="F68" s="7">
        <f t="shared" ref="F68" si="170">D68*H$1</f>
        <v>228.22800000000001</v>
      </c>
      <c r="G68" s="8">
        <f t="shared" ref="G68" si="171">F68*H$2</f>
        <v>6.4652062675200002</v>
      </c>
      <c r="H68" s="7">
        <f t="shared" ref="H68" si="172">I68/H$3</f>
        <v>4.3682712016549479</v>
      </c>
      <c r="I68" s="7">
        <v>4.6068443333333331</v>
      </c>
      <c r="J68" s="7">
        <f t="shared" ref="J68" si="173">H68*H$1</f>
        <v>170.36257686454297</v>
      </c>
      <c r="K68" s="7">
        <f t="shared" ref="K68" si="174">J68*H$2</f>
        <v>4.8260038194064752</v>
      </c>
      <c r="L68" s="7">
        <v>2.8863147368421056</v>
      </c>
      <c r="M68" s="7">
        <f t="shared" ref="M68" si="175">L68/H$3*H$1*H$2</f>
        <v>3.023624185263158</v>
      </c>
      <c r="N68" s="7">
        <v>3.2911999999999999</v>
      </c>
      <c r="O68" s="7">
        <f t="shared" ref="O68" si="176">N68/P68/H$3*H$1*H$2</f>
        <v>4.5523595448168175</v>
      </c>
      <c r="P68" s="8">
        <v>0.75735909090909093</v>
      </c>
      <c r="Q68" s="8">
        <f t="shared" ref="Q68" si="177">K68-G68</f>
        <v>-1.639202448113525</v>
      </c>
      <c r="R68" s="10"/>
      <c r="S68" s="10"/>
      <c r="T68" s="10"/>
    </row>
    <row r="69" spans="1:20">
      <c r="A69" s="6" t="s">
        <v>121</v>
      </c>
      <c r="B69" s="8">
        <v>4.42</v>
      </c>
      <c r="C69" s="9">
        <v>0.1</v>
      </c>
      <c r="D69" s="8">
        <f t="shared" ref="D69:D70" si="178">B69-C69</f>
        <v>4.32</v>
      </c>
      <c r="E69" s="8">
        <f t="shared" ref="E69:E70" si="179">D69*H$3</f>
        <v>4.5559368000000005</v>
      </c>
      <c r="F69" s="7">
        <f t="shared" ref="F69:F70" si="180">D69*H$1</f>
        <v>168.48000000000002</v>
      </c>
      <c r="G69" s="8">
        <f t="shared" ref="G69:G70" si="181">F69*H$2</f>
        <v>4.7726744832000003</v>
      </c>
      <c r="H69" s="7">
        <f t="shared" ref="H69:H70" si="182">I69/H$3</f>
        <v>3.6925790579101321</v>
      </c>
      <c r="I69" s="7">
        <v>3.8942492631578944</v>
      </c>
      <c r="J69" s="7">
        <f t="shared" ref="J69:J70" si="183">H69*H$1</f>
        <v>144.01058325849516</v>
      </c>
      <c r="K69" s="7">
        <f t="shared" ref="K69:K70" si="184">J69*H$2</f>
        <v>4.0795087608533294</v>
      </c>
      <c r="L69" s="7">
        <v>2.5478257676470588</v>
      </c>
      <c r="M69" s="7">
        <f t="shared" ref="M69:M70" si="185">L69/H$3*H$1*H$2</f>
        <v>2.6690324213647054</v>
      </c>
      <c r="N69" s="7">
        <v>2.9067368421052633</v>
      </c>
      <c r="O69" s="7">
        <f t="shared" ref="O69:O70" si="186">N69/P69/H$3*H$1*H$2</f>
        <v>3.992392632579215</v>
      </c>
      <c r="P69" s="8">
        <v>0.76270499999999997</v>
      </c>
      <c r="Q69" s="8">
        <f t="shared" ref="Q69:Q70" si="187">K69-G69</f>
        <v>-0.69316572234667095</v>
      </c>
      <c r="R69" s="10"/>
      <c r="S69" s="10"/>
      <c r="T69" s="10"/>
    </row>
    <row r="70" spans="1:20">
      <c r="A70" s="6" t="s">
        <v>122</v>
      </c>
      <c r="B70" s="8">
        <v>3.5579999999999998</v>
      </c>
      <c r="C70" s="9">
        <v>0.1</v>
      </c>
      <c r="D70" s="8">
        <f t="shared" si="178"/>
        <v>3.4579999999999997</v>
      </c>
      <c r="E70" s="8">
        <f t="shared" si="179"/>
        <v>3.6468586699999999</v>
      </c>
      <c r="F70" s="7">
        <f t="shared" si="180"/>
        <v>134.86199999999999</v>
      </c>
      <c r="G70" s="8">
        <f t="shared" si="181"/>
        <v>3.82034915808</v>
      </c>
      <c r="H70" s="7">
        <f t="shared" si="182"/>
        <v>3.9525524769084277</v>
      </c>
      <c r="I70" s="7">
        <v>4.1684211304347816</v>
      </c>
      <c r="J70" s="7">
        <f t="shared" si="183"/>
        <v>154.14954659942867</v>
      </c>
      <c r="K70" s="7">
        <f t="shared" si="184"/>
        <v>4.3667236921411599</v>
      </c>
      <c r="L70" s="7">
        <v>2.6389343522727278</v>
      </c>
      <c r="M70" s="7">
        <f t="shared" si="185"/>
        <v>2.7644752767272727</v>
      </c>
      <c r="N70" s="7">
        <v>2.9924347826086954</v>
      </c>
      <c r="O70" s="7">
        <f t="shared" si="186"/>
        <v>4.19506895497861</v>
      </c>
      <c r="P70" s="8">
        <v>0.7472565217391306</v>
      </c>
      <c r="Q70" s="8">
        <f t="shared" si="187"/>
        <v>0.54637453406115988</v>
      </c>
      <c r="R70" s="10"/>
      <c r="S70" s="10"/>
      <c r="T70" s="10"/>
    </row>
    <row r="71" spans="1:20">
      <c r="A71" s="6" t="s">
        <v>123</v>
      </c>
      <c r="B71" s="8">
        <v>4.2080000000000002</v>
      </c>
      <c r="C71" s="9">
        <v>0.1</v>
      </c>
      <c r="D71" s="8">
        <f t="shared" ref="D71" si="188">B71-C71</f>
        <v>4.1080000000000005</v>
      </c>
      <c r="E71" s="8">
        <f t="shared" ref="E71" si="189">D71*H$3</f>
        <v>4.3323584200000012</v>
      </c>
      <c r="F71" s="7">
        <f t="shared" ref="F71" si="190">D71*H$1</f>
        <v>160.21200000000002</v>
      </c>
      <c r="G71" s="8">
        <f t="shared" ref="G71" si="191">F71*H$2</f>
        <v>4.5384599020800005</v>
      </c>
      <c r="H71" s="7">
        <f t="shared" ref="H71" si="192">I71/H$3</f>
        <v>4.1415200408630035</v>
      </c>
      <c r="I71" s="7">
        <v>4.3677091578947369</v>
      </c>
      <c r="J71" s="7">
        <f t="shared" ref="J71" si="193">H71*H$1</f>
        <v>161.51928159365713</v>
      </c>
      <c r="K71" s="7">
        <f t="shared" ref="K71" si="194">J71*H$2</f>
        <v>4.5754923659000637</v>
      </c>
      <c r="L71" s="7">
        <v>2.817579741666667</v>
      </c>
      <c r="M71" s="7">
        <f t="shared" ref="M71" si="195">L71/H$3*H$1*H$2</f>
        <v>2.9516192888000004</v>
      </c>
      <c r="N71" s="7">
        <v>3.1894736842105269</v>
      </c>
      <c r="O71" s="7">
        <f t="shared" ref="O71" si="196">N71/P71/H$3*H$1*H$2</f>
        <v>4.488996771407793</v>
      </c>
      <c r="P71" s="8">
        <v>0.74430999999999992</v>
      </c>
      <c r="Q71" s="8">
        <f t="shared" ref="Q71" si="197">K71-G71</f>
        <v>3.7032463820063199E-2</v>
      </c>
      <c r="R71" s="10"/>
      <c r="S71" s="10"/>
      <c r="T71" s="10"/>
    </row>
    <row r="72" spans="1:20">
      <c r="A72" s="6" t="s">
        <v>124</v>
      </c>
      <c r="B72" s="8">
        <v>4.2309999999999999</v>
      </c>
      <c r="C72" s="9">
        <v>0.1</v>
      </c>
      <c r="D72" s="8">
        <f t="shared" ref="D72" si="198">B72-C72</f>
        <v>4.1310000000000002</v>
      </c>
      <c r="E72" s="8">
        <f t="shared" ref="E72" si="199">D72*H$3</f>
        <v>4.356614565000001</v>
      </c>
      <c r="F72" s="7">
        <f t="shared" ref="F72" si="200">D72*H$1</f>
        <v>161.10900000000001</v>
      </c>
      <c r="G72" s="8">
        <f t="shared" ref="G72" si="201">F72*H$2</f>
        <v>4.5638699745600002</v>
      </c>
      <c r="H72" s="7">
        <f t="shared" ref="H72" si="202">I72/H$3</f>
        <v>4.0999416848802648</v>
      </c>
      <c r="I72" s="7">
        <v>4.3238600000000007</v>
      </c>
      <c r="J72" s="7">
        <f t="shared" ref="J72" si="203">H72*H$1</f>
        <v>159.89772571033032</v>
      </c>
      <c r="K72" s="7">
        <f t="shared" ref="K72" si="204">J72*H$2</f>
        <v>4.5295571902861234</v>
      </c>
      <c r="L72" s="7">
        <v>2.9965447113636365</v>
      </c>
      <c r="M72" s="7">
        <f t="shared" ref="M72" si="205">L72/H$3*H$1*H$2</f>
        <v>3.1390980844363634</v>
      </c>
      <c r="N72" s="7">
        <v>3.2356363636363636</v>
      </c>
      <c r="O72" s="7">
        <f t="shared" ref="O72" si="206">N72/P72/H$3*H$1*H$2</f>
        <v>4.608407611214334</v>
      </c>
      <c r="P72" s="8">
        <v>0.7355173913043479</v>
      </c>
      <c r="Q72" s="8">
        <f t="shared" ref="Q72" si="207">K72-G72</f>
        <v>-3.4312784273876851E-2</v>
      </c>
      <c r="R72" s="10"/>
      <c r="S72" s="10"/>
      <c r="T72" s="10"/>
    </row>
    <row r="73" spans="1:20">
      <c r="A73" s="6" t="s">
        <v>125</v>
      </c>
      <c r="B73" s="8">
        <v>4.1130000000000004</v>
      </c>
      <c r="C73" s="9">
        <v>0.11</v>
      </c>
      <c r="D73" s="8">
        <f>B73-C73</f>
        <v>4.0030000000000001</v>
      </c>
      <c r="E73" s="7">
        <f>D73*H$3</f>
        <v>4.2216238450000008</v>
      </c>
      <c r="F73" s="7">
        <f>D73*H$1</f>
        <v>156.11700000000002</v>
      </c>
      <c r="G73" s="8">
        <f>F73*H$2</f>
        <v>4.4224573972800005</v>
      </c>
      <c r="H73" s="7">
        <f t="shared" ref="H73" si="208">I73/H$3</f>
        <v>3.64605925174379</v>
      </c>
      <c r="I73" s="7">
        <v>3.8451887777777776</v>
      </c>
      <c r="J73" s="7">
        <f t="shared" ref="J73" si="209">H73*H$1</f>
        <v>142.19631081800782</v>
      </c>
      <c r="K73" s="7">
        <f t="shared" ref="K73" si="210">J73*H$2</f>
        <v>4.0281143414427945</v>
      </c>
      <c r="L73" s="7">
        <v>2.5377871863636363</v>
      </c>
      <c r="M73" s="7">
        <f t="shared" ref="M73" si="211">L73/H$3*H$1*H$2</f>
        <v>2.6585162788363634</v>
      </c>
      <c r="N73" s="7">
        <v>2.9935909090909094</v>
      </c>
      <c r="O73" s="7">
        <f t="shared" ref="O73" si="212">N73/P73/H$3*H$1*H$2</f>
        <v>4.1685044086988752</v>
      </c>
      <c r="P73" s="8">
        <v>0.75230909090909104</v>
      </c>
      <c r="Q73" s="8">
        <f>K73-G73</f>
        <v>-0.39434305583720608</v>
      </c>
      <c r="R73" s="10"/>
      <c r="S73" s="10"/>
      <c r="T73" s="10"/>
    </row>
    <row r="74" spans="1:20">
      <c r="A74" s="6" t="s">
        <v>126</v>
      </c>
      <c r="B74" s="8">
        <v>3.3679999999999999</v>
      </c>
      <c r="C74" s="9">
        <v>0.11</v>
      </c>
      <c r="D74" s="8">
        <f>B74-C74</f>
        <v>3.258</v>
      </c>
      <c r="E74" s="7">
        <f>D74*H$3</f>
        <v>3.4359356700000001</v>
      </c>
      <c r="F74" s="7">
        <f>D74*H$1</f>
        <v>127.062</v>
      </c>
      <c r="G74" s="8">
        <f>F74*H$2</f>
        <v>3.59939200608</v>
      </c>
      <c r="H74" s="7">
        <f t="shared" ref="H74" si="213">I74/H$3</f>
        <v>3.4805387301917534</v>
      </c>
      <c r="I74" s="7">
        <v>3.6706283529411765</v>
      </c>
      <c r="J74" s="7">
        <f t="shared" ref="J74" si="214">H74*H$1</f>
        <v>135.74101047747837</v>
      </c>
      <c r="K74" s="7">
        <f t="shared" ref="K74" si="215">J74*H$2</f>
        <v>3.845249626244331</v>
      </c>
      <c r="L74" s="7">
        <v>1.8860031583333337</v>
      </c>
      <c r="M74" s="7">
        <f t="shared" ref="M74" si="216">L74/H$3*H$1*H$2</f>
        <v>1.9757252008000001</v>
      </c>
      <c r="N74" s="7">
        <v>2.9551500000000002</v>
      </c>
      <c r="O74" s="7">
        <f t="shared" ref="O74" si="217">N74/P74/H$3*H$1*H$2</f>
        <v>3.9302116239468865</v>
      </c>
      <c r="P74" s="8">
        <v>0.78767619047619042</v>
      </c>
      <c r="Q74" s="8">
        <f>K74-G74</f>
        <v>0.24585762016433099</v>
      </c>
      <c r="R74" s="10"/>
      <c r="S74" s="10"/>
      <c r="T74" s="10"/>
    </row>
    <row r="75" spans="1:20">
      <c r="A75" s="6" t="s">
        <v>127</v>
      </c>
      <c r="B75" s="8">
        <v>3.4329999999999998</v>
      </c>
      <c r="C75" s="9">
        <v>0.11</v>
      </c>
      <c r="D75" s="8">
        <f t="shared" ref="D75:D76" si="218">B75-C75</f>
        <v>3.323</v>
      </c>
      <c r="E75" s="7">
        <f t="shared" ref="E75:E76" si="219">D75*H$3</f>
        <v>3.5044856450000004</v>
      </c>
      <c r="F75" s="7">
        <f t="shared" ref="F75:F76" si="220">D75*H$1</f>
        <v>129.59700000000001</v>
      </c>
      <c r="G75" s="8">
        <f t="shared" ref="G75:G76" si="221">F75*H$2</f>
        <v>3.6712030804800002</v>
      </c>
      <c r="H75" s="7">
        <f t="shared" ref="H75:H76" si="222">I75/H$3</f>
        <v>3.4104060378776744</v>
      </c>
      <c r="I75" s="7">
        <v>3.5966653636363639</v>
      </c>
      <c r="J75" s="7">
        <f t="shared" ref="J75:J76" si="223">H75*H$1</f>
        <v>133.00583547722931</v>
      </c>
      <c r="K75" s="7">
        <f t="shared" ref="K75:K76" si="224">J75*H$2</f>
        <v>3.7677680264652755</v>
      </c>
      <c r="L75" s="7">
        <v>1.773670681818182</v>
      </c>
      <c r="M75" s="7">
        <f t="shared" ref="M75:M76" si="225">L75/H$3*H$1*H$2</f>
        <v>1.8580487781818182</v>
      </c>
      <c r="N75" s="7">
        <v>2.9051739130434777</v>
      </c>
      <c r="O75" s="7">
        <f t="shared" ref="O75:O76" si="226">N75/P75/H$3*H$1*H$2</f>
        <v>3.8368177753152457</v>
      </c>
      <c r="P75" s="8">
        <v>0.79320434782608695</v>
      </c>
      <c r="Q75" s="8">
        <f t="shared" ref="Q75:Q76" si="227">K75-G75</f>
        <v>9.6564945985275319E-2</v>
      </c>
      <c r="R75" s="10"/>
      <c r="S75" s="10"/>
      <c r="T75" s="10"/>
    </row>
    <row r="76" spans="1:20">
      <c r="A76" s="6" t="s">
        <v>128</v>
      </c>
      <c r="B76" s="8">
        <v>3.4239999999999999</v>
      </c>
      <c r="C76" s="9">
        <v>0.11</v>
      </c>
      <c r="D76" s="8">
        <f t="shared" si="218"/>
        <v>3.3140000000000001</v>
      </c>
      <c r="E76" s="7">
        <f t="shared" si="219"/>
        <v>3.4949941100000004</v>
      </c>
      <c r="F76" s="7">
        <f t="shared" si="220"/>
        <v>129.24600000000001</v>
      </c>
      <c r="G76" s="8">
        <f t="shared" si="221"/>
        <v>3.6612600086400002</v>
      </c>
      <c r="H76" s="7">
        <f t="shared" si="222"/>
        <v>3.4846563186844595</v>
      </c>
      <c r="I76" s="7">
        <v>3.6749708235294114</v>
      </c>
      <c r="J76" s="7">
        <f t="shared" si="223"/>
        <v>135.90159642869392</v>
      </c>
      <c r="K76" s="7">
        <f t="shared" si="224"/>
        <v>3.8497986793766126</v>
      </c>
      <c r="L76" s="7">
        <v>1.1844137692307695</v>
      </c>
      <c r="M76" s="7">
        <f t="shared" si="225"/>
        <v>1.2407593920000004</v>
      </c>
      <c r="N76" s="7">
        <v>3.0055499999999999</v>
      </c>
      <c r="O76" s="7">
        <f t="shared" si="226"/>
        <v>3.8703978350938204</v>
      </c>
      <c r="P76" s="8">
        <v>0.8134904761904761</v>
      </c>
      <c r="Q76" s="8">
        <f t="shared" si="227"/>
        <v>0.18853867073661235</v>
      </c>
      <c r="R76" s="10"/>
      <c r="S76" s="10"/>
      <c r="T76" s="10"/>
    </row>
    <row r="77" spans="1:20">
      <c r="A77" s="6" t="s">
        <v>129</v>
      </c>
      <c r="B77" s="8">
        <v>3.4260000000000002</v>
      </c>
      <c r="C77" s="9">
        <v>0.11</v>
      </c>
      <c r="D77" s="8">
        <f t="shared" ref="D77" si="228">B77-C77</f>
        <v>3.3160000000000003</v>
      </c>
      <c r="E77" s="7">
        <f t="shared" ref="E77" si="229">D77*H$3</f>
        <v>3.4971033400000007</v>
      </c>
      <c r="F77" s="7">
        <f t="shared" ref="F77" si="230">D77*H$1</f>
        <v>129.32400000000001</v>
      </c>
      <c r="G77" s="8">
        <f t="shared" ref="G77" si="231">F77*H$2</f>
        <v>3.6634695801600001</v>
      </c>
      <c r="H77" s="7">
        <f t="shared" ref="H77" si="232">I77/H$3</f>
        <v>3.3582855670868823</v>
      </c>
      <c r="I77" s="7">
        <v>3.5416983333333327</v>
      </c>
      <c r="J77" s="7">
        <f t="shared" ref="J77" si="233">H77*H$1</f>
        <v>130.97313711638841</v>
      </c>
      <c r="K77" s="7">
        <f t="shared" ref="K77" si="234">J77*H$2</f>
        <v>3.7101860725311124</v>
      </c>
      <c r="L77" s="7">
        <v>0.86794814500000017</v>
      </c>
      <c r="M77" s="7">
        <f t="shared" ref="M77" si="235">L77/H$3*H$1*H$2</f>
        <v>0.90923868048000001</v>
      </c>
      <c r="N77" s="7">
        <v>2.9135454545454547</v>
      </c>
      <c r="O77" s="7">
        <f t="shared" ref="O77" si="236">N77/P77/H$3*H$1*H$2</f>
        <v>3.8447003674911819</v>
      </c>
      <c r="P77" s="8">
        <v>0.79385909090909079</v>
      </c>
      <c r="Q77" s="8">
        <f t="shared" ref="Q77" si="237">K77-G77</f>
        <v>4.6716492371112306E-2</v>
      </c>
      <c r="R77" s="10"/>
      <c r="S77" s="10"/>
      <c r="T77" s="10"/>
    </row>
    <row r="78" spans="1:20">
      <c r="A78" s="6" t="s">
        <v>130</v>
      </c>
      <c r="B78" s="8">
        <v>3.343</v>
      </c>
      <c r="C78" s="9">
        <v>0.11</v>
      </c>
      <c r="D78" s="8">
        <f t="shared" ref="D78" si="238">B78-C78</f>
        <v>3.2330000000000001</v>
      </c>
      <c r="E78" s="7">
        <f t="shared" ref="E78" si="239">D78*H$3</f>
        <v>3.4095702950000004</v>
      </c>
      <c r="F78" s="7">
        <f t="shared" ref="F78" si="240">D78*H$1</f>
        <v>126.087</v>
      </c>
      <c r="G78" s="8">
        <f t="shared" ref="G78" si="241">F78*H$2</f>
        <v>3.5717723620799999</v>
      </c>
      <c r="H78" s="7">
        <f t="shared" ref="H78:H79" si="242">I78/H$3</f>
        <v>3.8211956495972457</v>
      </c>
      <c r="I78" s="7">
        <v>4.0298902499999993</v>
      </c>
      <c r="J78" s="7">
        <f t="shared" ref="J78" si="243">H78*H$1</f>
        <v>149.02663033429258</v>
      </c>
      <c r="K78" s="7">
        <f t="shared" ref="K78" si="244">J78*H$2</f>
        <v>4.2216025398489867</v>
      </c>
      <c r="L78" s="7">
        <v>2.3239194821428577</v>
      </c>
      <c r="M78" s="7">
        <f t="shared" ref="M78" si="245">L78/H$3*H$1*H$2</f>
        <v>2.4344743354285714</v>
      </c>
      <c r="N78" s="7">
        <v>3.0616499999999998</v>
      </c>
      <c r="O78" s="7">
        <f t="shared" ref="O78" si="246">N78/P78/H$3*H$1*H$2</f>
        <v>4.0918642185570393</v>
      </c>
      <c r="P78" s="8">
        <v>0.78382380952380948</v>
      </c>
      <c r="Q78" s="8">
        <f t="shared" ref="Q78" si="247">K78-G78</f>
        <v>0.64983017776898677</v>
      </c>
      <c r="R78" s="10"/>
      <c r="S78" s="10"/>
      <c r="T78" s="10"/>
    </row>
    <row r="79" spans="1:20">
      <c r="A79" s="6" t="s">
        <v>131</v>
      </c>
      <c r="B79" s="8">
        <v>3.9079999999999999</v>
      </c>
      <c r="C79" s="9">
        <v>0.11</v>
      </c>
      <c r="D79" s="8">
        <f t="shared" ref="D79" si="248">B79-C79</f>
        <v>3.798</v>
      </c>
      <c r="E79" s="7">
        <f t="shared" ref="E79" si="249">D79*H$3</f>
        <v>4.0054277700000007</v>
      </c>
      <c r="F79" s="7">
        <f t="shared" ref="F79" si="250">D79*H$1</f>
        <v>148.12200000000001</v>
      </c>
      <c r="G79" s="8">
        <f t="shared" ref="G79" si="251">F79*H$2</f>
        <v>4.1959763164800004</v>
      </c>
      <c r="H79" s="7">
        <f t="shared" si="242"/>
        <v>3.561125819263288</v>
      </c>
      <c r="I79" s="7">
        <v>3.7556167058823529</v>
      </c>
      <c r="J79" s="7">
        <f t="shared" ref="J79" si="252">H79*H$1</f>
        <v>138.88390695126824</v>
      </c>
      <c r="K79" s="7">
        <f t="shared" ref="K79" si="253">J79*H$2</f>
        <v>3.9342810946904145</v>
      </c>
      <c r="L79" s="7">
        <v>1.9808151147058819</v>
      </c>
      <c r="M79" s="7">
        <f t="shared" ref="M79" si="254">L79/H$3*H$1*H$2</f>
        <v>2.0750476068705876</v>
      </c>
      <c r="N79" s="7">
        <v>2.7760500000000006</v>
      </c>
      <c r="O79" s="7">
        <f t="shared" ref="O79" si="255">N79/P79/H$3*H$1*H$2</f>
        <v>3.7108841333379323</v>
      </c>
      <c r="P79" s="8">
        <v>0.78367142857142857</v>
      </c>
      <c r="Q79" s="8">
        <f t="shared" ref="Q79" si="256">K79-G79</f>
        <v>-0.26169522178958582</v>
      </c>
      <c r="R79" s="10">
        <f>AVERAGE(D68:D79)</f>
        <v>3.8428333333333331</v>
      </c>
      <c r="S79" s="10">
        <f>AVERAGE(H68:H79)</f>
        <v>3.7514276530551549</v>
      </c>
      <c r="T79" s="10">
        <f>AVERAGE(K68:K79)</f>
        <v>4.1445238507655562</v>
      </c>
    </row>
    <row r="80" spans="1:20">
      <c r="A80" s="6" t="s">
        <v>132</v>
      </c>
      <c r="B80" s="8">
        <v>3.6190000000000002</v>
      </c>
      <c r="C80" s="9">
        <v>0.11</v>
      </c>
      <c r="D80" s="8">
        <f t="shared" ref="D80" si="257">B80-C80</f>
        <v>3.5090000000000003</v>
      </c>
      <c r="E80" s="7">
        <f t="shared" ref="E80" si="258">D80*H$3</f>
        <v>3.7006440350000007</v>
      </c>
      <c r="F80" s="7">
        <f t="shared" ref="F80" si="259">D80*H$1</f>
        <v>136.851</v>
      </c>
      <c r="G80" s="8">
        <f t="shared" ref="G80" si="260">F80*H$2</f>
        <v>3.87669323184</v>
      </c>
      <c r="H80" s="7">
        <f t="shared" ref="H80" si="261">I80/H$3</f>
        <v>4.527554650388101</v>
      </c>
      <c r="I80" s="7">
        <v>4.7748270476190475</v>
      </c>
      <c r="J80" s="7">
        <f t="shared" ref="J80" si="262">H80*H$1</f>
        <v>176.57463136513593</v>
      </c>
      <c r="K80" s="7">
        <f t="shared" ref="K80" si="263">J80*H$2</f>
        <v>5.001977905370552</v>
      </c>
      <c r="L80" s="7">
        <v>2.0991860476190474</v>
      </c>
      <c r="M80" s="7">
        <f t="shared" ref="M80" si="264">L80/H$3*H$1*H$2</f>
        <v>2.1990497508571427</v>
      </c>
      <c r="N80" s="7">
        <v>3.160571428571429</v>
      </c>
      <c r="O80" s="7">
        <f t="shared" ref="O80" si="265">N80/P80/H$3*H$1*H$2</f>
        <v>4.1170454816236743</v>
      </c>
      <c r="P80" s="8">
        <v>0.80420000000000003</v>
      </c>
      <c r="Q80" s="8">
        <f t="shared" ref="Q80" si="266">K80-G80</f>
        <v>1.1252846735305519</v>
      </c>
      <c r="R80" s="10"/>
      <c r="S80" s="10"/>
      <c r="T80" s="10"/>
    </row>
    <row r="81" spans="1:20">
      <c r="A81" s="6" t="s">
        <v>133</v>
      </c>
      <c r="B81" s="8">
        <v>4.8529999999999998</v>
      </c>
      <c r="C81" s="9">
        <v>0.11</v>
      </c>
      <c r="D81" s="8">
        <f t="shared" ref="D81" si="267">B81-C81</f>
        <v>4.7429999999999994</v>
      </c>
      <c r="E81" s="7">
        <f t="shared" ref="E81" si="268">D81*H$3</f>
        <v>5.0020389449999998</v>
      </c>
      <c r="F81" s="7">
        <f t="shared" ref="F81" si="269">D81*H$1</f>
        <v>184.97699999999998</v>
      </c>
      <c r="G81" s="8">
        <f t="shared" ref="G81" si="270">F81*H$2</f>
        <v>5.2399988596799991</v>
      </c>
      <c r="H81" s="7">
        <f t="shared" ref="H81" si="271">I81/H$3</f>
        <v>3.1710075290633619</v>
      </c>
      <c r="I81" s="7">
        <v>3.3441921052631578</v>
      </c>
      <c r="J81" s="7">
        <f t="shared" ref="J81" si="272">H81*H$1</f>
        <v>123.66929363347111</v>
      </c>
      <c r="K81" s="7">
        <f t="shared" ref="K81" si="273">J81*H$2</f>
        <v>3.5032839629619885</v>
      </c>
      <c r="L81" s="7">
        <v>2.0576093710526315</v>
      </c>
      <c r="M81" s="7">
        <f t="shared" ref="M81" si="274">L81/H$3*H$1*H$2</f>
        <v>2.1554951643789471</v>
      </c>
      <c r="N81" s="7">
        <v>2.6623684210526317</v>
      </c>
      <c r="O81" s="7">
        <f t="shared" ref="O81" si="275">N81/P81/H$3*H$1*H$2</f>
        <v>3.5097958379865957</v>
      </c>
      <c r="P81" s="8">
        <v>0.79464000000000001</v>
      </c>
      <c r="Q81" s="8">
        <f t="shared" ref="Q81" si="276">K81-G81</f>
        <v>-1.7367148967180106</v>
      </c>
      <c r="R81" s="10"/>
      <c r="S81" s="10"/>
      <c r="T81" s="10"/>
    </row>
    <row r="82" spans="1:20">
      <c r="A82" s="6" t="s">
        <v>134</v>
      </c>
      <c r="B82" s="8">
        <v>3.165</v>
      </c>
      <c r="C82" s="9">
        <v>0.11</v>
      </c>
      <c r="D82" s="8">
        <f t="shared" ref="D82" si="277">B82-C82</f>
        <v>3.0550000000000002</v>
      </c>
      <c r="E82" s="7">
        <f t="shared" ref="E82" si="278">D82*H$3</f>
        <v>3.2218488250000004</v>
      </c>
      <c r="F82" s="7">
        <f t="shared" ref="F82" si="279">D82*H$1</f>
        <v>119.14500000000001</v>
      </c>
      <c r="G82" s="8">
        <f t="shared" ref="G82" si="280">F82*H$2</f>
        <v>3.3751204968000001</v>
      </c>
      <c r="H82" s="7">
        <f t="shared" ref="H82" si="281">I82/H$3</f>
        <v>3.1513837480299172</v>
      </c>
      <c r="I82" s="7">
        <v>3.3234965714285711</v>
      </c>
      <c r="J82" s="7">
        <f t="shared" ref="J82" si="282">H82*H$1</f>
        <v>122.90396617316676</v>
      </c>
      <c r="K82" s="7">
        <f t="shared" ref="K82" si="283">J82*H$2</f>
        <v>3.4816038891188805</v>
      </c>
      <c r="L82" s="7">
        <v>2.0223498119047618</v>
      </c>
      <c r="M82" s="7">
        <f t="shared" ref="M82" si="284">L82/H$3*H$1*H$2</f>
        <v>2.1185582169142854</v>
      </c>
      <c r="N82" s="7">
        <v>2.6993809523809524</v>
      </c>
      <c r="O82" s="7">
        <f t="shared" ref="O82" si="285">N82/P82/H$3*H$1*H$2</f>
        <v>3.6555889877116954</v>
      </c>
      <c r="P82" s="8">
        <v>0.77355454545454549</v>
      </c>
      <c r="Q82" s="8">
        <f t="shared" ref="Q82" si="286">K82-G82</f>
        <v>0.10648339231888038</v>
      </c>
      <c r="R82" s="10"/>
      <c r="S82" s="10"/>
      <c r="T82" s="10"/>
    </row>
    <row r="83" spans="1:20">
      <c r="A83" s="6" t="s">
        <v>135</v>
      </c>
      <c r="B83" s="8">
        <v>3.1829999999999998</v>
      </c>
      <c r="C83" s="9">
        <v>0.11</v>
      </c>
      <c r="D83" s="8">
        <f t="shared" ref="D83" si="287">B83-C83</f>
        <v>3.073</v>
      </c>
      <c r="E83" s="7">
        <f t="shared" ref="E83" si="288">D83*H$3</f>
        <v>3.2408318950000004</v>
      </c>
      <c r="F83" s="7">
        <f t="shared" ref="F83" si="289">D83*H$1</f>
        <v>119.84699999999999</v>
      </c>
      <c r="G83" s="8">
        <f t="shared" ref="G83" si="290">F83*H$2</f>
        <v>3.3950066404799997</v>
      </c>
      <c r="H83" s="7">
        <f t="shared" ref="H83" si="291">I83/H$3</f>
        <v>3.6294483768958328</v>
      </c>
      <c r="I83" s="7">
        <v>3.8276706999999992</v>
      </c>
      <c r="J83" s="7">
        <f t="shared" ref="J83" si="292">H83*H$1</f>
        <v>141.54848669893747</v>
      </c>
      <c r="K83" s="7">
        <f t="shared" ref="K83" si="293">J83*H$2</f>
        <v>4.0097628834496284</v>
      </c>
      <c r="L83" s="7">
        <v>1.3256510550000005</v>
      </c>
      <c r="M83" s="7">
        <f t="shared" ref="M83" si="294">L83/H$3*H$1*H$2</f>
        <v>1.3887157003200004</v>
      </c>
      <c r="N83" s="7">
        <v>2.7242380952380949</v>
      </c>
      <c r="O83" s="7">
        <f t="shared" ref="O83" si="295">N83/P83/H$3*H$1*H$2</f>
        <v>3.6329049574719052</v>
      </c>
      <c r="P83" s="8">
        <v>0.785552380952381</v>
      </c>
      <c r="Q83" s="8">
        <f>K83-G83</f>
        <v>0.61475624296962872</v>
      </c>
      <c r="R83" s="10"/>
      <c r="S83" s="10"/>
      <c r="T83" s="10"/>
    </row>
    <row r="84" spans="1:20">
      <c r="A84" s="6" t="s">
        <v>136</v>
      </c>
      <c r="B84" s="8">
        <v>3.3090000000000002</v>
      </c>
      <c r="C84" s="9">
        <v>0.11</v>
      </c>
      <c r="D84" s="8">
        <f t="shared" ref="D84" si="296">B84-C84</f>
        <v>3.1990000000000003</v>
      </c>
      <c r="E84" s="7">
        <f t="shared" ref="E84" si="297">D84*H$3</f>
        <v>3.3737133850000007</v>
      </c>
      <c r="F84" s="7">
        <f t="shared" ref="F84" si="298">D84*H$1</f>
        <v>124.76100000000001</v>
      </c>
      <c r="G84" s="8">
        <f t="shared" ref="G84" si="299">F84*H$2</f>
        <v>3.5342096462400003</v>
      </c>
      <c r="H84" s="7">
        <f t="shared" ref="H84" si="300">I84/H$3</f>
        <v>3.1842404235533479</v>
      </c>
      <c r="I84" s="7">
        <v>3.3581477142857143</v>
      </c>
      <c r="J84" s="7">
        <f t="shared" ref="J84" si="301">H84*H$1</f>
        <v>124.18537651858057</v>
      </c>
      <c r="K84" s="7">
        <f t="shared" ref="K84" si="302">J84*H$2</f>
        <v>3.5179034763581072</v>
      </c>
      <c r="L84" s="7">
        <v>1.0736985095238094</v>
      </c>
      <c r="M84" s="7">
        <f t="shared" ref="M84" si="303">L84/H$3*H$1*H$2</f>
        <v>1.1247771213714284</v>
      </c>
      <c r="N84" s="7">
        <v>2.8300454545454552</v>
      </c>
      <c r="O84" s="7">
        <f t="shared" ref="O84" si="304">N84/P84/H$3*H$1*H$2</f>
        <v>3.8152669013170457</v>
      </c>
      <c r="P84" s="8">
        <v>0.77705652173913042</v>
      </c>
      <c r="Q84" s="8">
        <f>K84-G84</f>
        <v>-1.6306169881893151E-2</v>
      </c>
      <c r="R84" s="10"/>
      <c r="S84" s="10"/>
      <c r="T84" s="10"/>
    </row>
    <row r="85" spans="1:20">
      <c r="A85" s="6" t="s">
        <v>137</v>
      </c>
      <c r="B85" s="8">
        <v>3.2930000000000001</v>
      </c>
      <c r="C85" s="9">
        <v>0.11</v>
      </c>
      <c r="D85" s="8">
        <f t="shared" ref="D85" si="305">B85-C85</f>
        <v>3.1830000000000003</v>
      </c>
      <c r="E85" s="7">
        <f t="shared" ref="E85" si="306">D85*H$3</f>
        <v>3.3568395450000006</v>
      </c>
      <c r="F85" s="7">
        <f t="shared" ref="F85" si="307">D85*H$1</f>
        <v>124.13700000000001</v>
      </c>
      <c r="G85" s="8">
        <f t="shared" ref="G85" si="308">F85*H$2</f>
        <v>3.5165330740800003</v>
      </c>
      <c r="H85" s="7">
        <f t="shared" ref="H85" si="309">I85/H$3</f>
        <v>3.4589984203217465</v>
      </c>
      <c r="I85" s="7">
        <v>3.6479116190476191</v>
      </c>
      <c r="J85" s="7">
        <f t="shared" ref="J85" si="310">H85*H$1</f>
        <v>134.90093839254811</v>
      </c>
      <c r="K85" s="7">
        <f t="shared" ref="K85" si="311">J85*H$2</f>
        <v>3.8214521986339602</v>
      </c>
      <c r="L85" s="7">
        <v>1.1861907761904762</v>
      </c>
      <c r="M85" s="7">
        <f t="shared" ref="M85" si="312">L85/H$3*H$1*H$2</f>
        <v>1.2426209357714284</v>
      </c>
      <c r="N85" s="7">
        <v>2.9425238095238098</v>
      </c>
      <c r="O85" s="7">
        <f t="shared" ref="O85" si="313">N85/P85/H$3*H$1*H$2</f>
        <v>4.0462207011715234</v>
      </c>
      <c r="P85" s="8">
        <v>0.76182380952380957</v>
      </c>
      <c r="Q85" s="8">
        <f t="shared" ref="Q85" si="314">K85-G85</f>
        <v>0.30491912455395997</v>
      </c>
      <c r="R85" s="10"/>
      <c r="S85" s="10"/>
      <c r="T85" s="10"/>
    </row>
    <row r="86" spans="1:20">
      <c r="A86" s="6" t="s">
        <v>138</v>
      </c>
      <c r="B86" s="8">
        <v>3.5310000000000001</v>
      </c>
      <c r="C86" s="9">
        <v>0.11</v>
      </c>
      <c r="D86" s="8">
        <f t="shared" ref="D86" si="315">B86-C86</f>
        <v>3.4210000000000003</v>
      </c>
      <c r="E86" s="7">
        <f t="shared" ref="E86" si="316">D86*H$3</f>
        <v>3.6078379150000006</v>
      </c>
      <c r="F86" s="7">
        <f t="shared" ref="F86" si="317">D86*H$1</f>
        <v>133.41900000000001</v>
      </c>
      <c r="G86" s="8">
        <f t="shared" ref="G86" si="318">F86*H$2</f>
        <v>3.7794720849600001</v>
      </c>
      <c r="H86" s="7">
        <f t="shared" ref="H86" si="319">I86/H$3</f>
        <v>3.4457404635315902</v>
      </c>
      <c r="I86" s="7">
        <v>3.6339295789473685</v>
      </c>
      <c r="J86" s="7">
        <f t="shared" ref="J86" si="320">H86*H$1</f>
        <v>134.38387807773202</v>
      </c>
      <c r="K86" s="7">
        <f t="shared" ref="K86" si="321">J86*H$2</f>
        <v>3.8068049967655004</v>
      </c>
      <c r="L86" s="7">
        <v>1.3793254078947372</v>
      </c>
      <c r="M86" s="7">
        <f t="shared" ref="M86" si="322">L86/H$3*H$1*H$2</f>
        <v>1.4449434808421053</v>
      </c>
      <c r="N86" s="7">
        <v>2.7897500000000006</v>
      </c>
      <c r="O86" s="7">
        <f t="shared" ref="O86:O91" si="323">N86/P86/H$3*H$1*H$2</f>
        <v>3.8392394249120017</v>
      </c>
      <c r="P86" s="8">
        <v>0.76120952380952378</v>
      </c>
      <c r="Q86" s="8">
        <f t="shared" ref="Q86:Q91" si="324">K86-G86</f>
        <v>2.7332911805500348E-2</v>
      </c>
      <c r="R86" s="10"/>
      <c r="S86" s="10"/>
      <c r="T86" s="10"/>
    </row>
    <row r="87" spans="1:20">
      <c r="A87" s="6" t="s">
        <v>139</v>
      </c>
      <c r="B87" s="8">
        <v>3.524</v>
      </c>
      <c r="C87" s="9">
        <v>0.11</v>
      </c>
      <c r="D87" s="8">
        <f t="shared" ref="D87" si="325">B87-C87</f>
        <v>3.4140000000000001</v>
      </c>
      <c r="E87" s="7">
        <f t="shared" ref="E87" si="326">D87*H$3</f>
        <v>3.6004556100000005</v>
      </c>
      <c r="F87" s="7">
        <f t="shared" ref="F87" si="327">D87*H$1</f>
        <v>133.14600000000002</v>
      </c>
      <c r="G87" s="8">
        <f t="shared" ref="G87" si="328">F87*H$2</f>
        <v>3.7717385846400004</v>
      </c>
      <c r="H87" s="7">
        <f t="shared" ref="H87" si="329">I87/H$3</f>
        <v>3.764406916268022</v>
      </c>
      <c r="I87" s="7">
        <v>3.97</v>
      </c>
      <c r="J87" s="7">
        <f t="shared" ref="J87" si="330">H87*H$1</f>
        <v>146.81186973445287</v>
      </c>
      <c r="K87" s="7">
        <f t="shared" ref="K87" si="331">J87*H$2</f>
        <v>4.1588631559384233</v>
      </c>
      <c r="L87" s="7">
        <v>1.1200000000000001</v>
      </c>
      <c r="M87" s="7">
        <f t="shared" ref="M87" si="332">L87/H$3*H$1*H$2</f>
        <v>1.1732812933629808</v>
      </c>
      <c r="N87" s="7">
        <v>2.91</v>
      </c>
      <c r="O87" s="7">
        <f t="shared" si="323"/>
        <v>3.9750113672930372</v>
      </c>
      <c r="P87" s="8">
        <v>0.76690000000000003</v>
      </c>
      <c r="Q87" s="8">
        <f t="shared" si="324"/>
        <v>0.38712457129842281</v>
      </c>
      <c r="R87" s="10"/>
      <c r="S87" s="10"/>
      <c r="T87" s="10"/>
    </row>
    <row r="88" spans="1:20">
      <c r="A88" s="6" t="s">
        <v>140</v>
      </c>
      <c r="B88" s="8">
        <v>3.6269999999999998</v>
      </c>
      <c r="C88" s="9">
        <v>0.11</v>
      </c>
      <c r="D88" s="8">
        <f t="shared" ref="D88" si="333">B88-C88</f>
        <v>3.5169999999999999</v>
      </c>
      <c r="E88" s="7">
        <f t="shared" ref="E88" si="334">D88*H$3</f>
        <v>3.7090809550000001</v>
      </c>
      <c r="F88" s="7">
        <f t="shared" ref="F88" si="335">D88*H$1</f>
        <v>137.16299999999998</v>
      </c>
      <c r="G88" s="8">
        <f t="shared" ref="G88" si="336">F88*H$2</f>
        <v>3.8855315179199996</v>
      </c>
      <c r="H88" s="7">
        <f t="shared" ref="H88" si="337">I88/H$3</f>
        <v>3.6405037752060121</v>
      </c>
      <c r="I88" s="7">
        <v>3.8393298888888889</v>
      </c>
      <c r="J88" s="7">
        <f t="shared" ref="J88" si="338">H88*H$1</f>
        <v>141.97964723303448</v>
      </c>
      <c r="K88" s="7">
        <f t="shared" ref="K88" si="339">J88*H$2</f>
        <v>4.0219767300738436</v>
      </c>
      <c r="L88" s="7">
        <v>1.349321302777778</v>
      </c>
      <c r="M88" s="7">
        <f t="shared" ref="M88" si="340">L88/H$3*H$1*H$2</f>
        <v>1.4135120029333335</v>
      </c>
      <c r="N88" s="7">
        <v>2.8961052631578941</v>
      </c>
      <c r="O88" s="7">
        <f t="shared" si="323"/>
        <v>3.9543813667634313</v>
      </c>
      <c r="P88" s="8">
        <v>0.76722000000000024</v>
      </c>
      <c r="Q88" s="8">
        <f t="shared" si="324"/>
        <v>0.13644521215384398</v>
      </c>
      <c r="R88" s="10"/>
      <c r="S88" s="10"/>
      <c r="T88" s="10"/>
    </row>
    <row r="89" spans="1:20">
      <c r="A89" s="6" t="s">
        <v>141</v>
      </c>
      <c r="B89" s="8">
        <v>3.5369999999999999</v>
      </c>
      <c r="C89" s="9">
        <v>0.11</v>
      </c>
      <c r="D89" s="8">
        <f t="shared" ref="D89" si="341">B89-C89</f>
        <v>3.427</v>
      </c>
      <c r="E89" s="7">
        <f t="shared" ref="E89" si="342">D89*H$3</f>
        <v>3.6141656050000002</v>
      </c>
      <c r="F89" s="7">
        <f t="shared" ref="F89" si="343">D89*H$1</f>
        <v>133.65299999999999</v>
      </c>
      <c r="G89" s="8">
        <f t="shared" ref="G89" si="344">F89*H$2</f>
        <v>3.7861007995199998</v>
      </c>
      <c r="H89" s="7">
        <f t="shared" ref="H89" si="345">I89/H$3</f>
        <v>4.1179732465919265</v>
      </c>
      <c r="I89" s="7">
        <v>4.3428763554545453</v>
      </c>
      <c r="J89" s="7">
        <f t="shared" ref="J89" si="346">H89*H$1</f>
        <v>160.60095661708513</v>
      </c>
      <c r="K89" s="7">
        <f t="shared" ref="K89" si="347">J89*H$2</f>
        <v>4.5494782028957292</v>
      </c>
      <c r="L89" s="7">
        <v>1.3470309772727274</v>
      </c>
      <c r="M89" s="7">
        <f t="shared" ref="M89" si="348">L89/H$3*H$1*H$2</f>
        <v>1.4111127207272727</v>
      </c>
      <c r="N89" s="7">
        <v>3.2076086956521737</v>
      </c>
      <c r="O89" s="7">
        <f t="shared" si="323"/>
        <v>4.3733330694875212</v>
      </c>
      <c r="P89" s="8">
        <v>0.7683391304347823</v>
      </c>
      <c r="Q89" s="8">
        <f t="shared" si="324"/>
        <v>0.76337740337572946</v>
      </c>
      <c r="R89" s="10"/>
      <c r="S89" s="10"/>
      <c r="T89" s="10"/>
    </row>
    <row r="90" spans="1:20">
      <c r="A90" s="6" t="s">
        <v>142</v>
      </c>
      <c r="B90" s="8">
        <v>4.2880000000000003</v>
      </c>
      <c r="C90" s="9">
        <v>0.11</v>
      </c>
      <c r="D90" s="8">
        <f t="shared" ref="D90" si="349">B90-C90</f>
        <v>4.1779999999999999</v>
      </c>
      <c r="E90" s="7">
        <f t="shared" ref="E90" si="350">D90*H$3</f>
        <v>4.4061814699999999</v>
      </c>
      <c r="F90" s="7">
        <f t="shared" ref="F90" si="351">D90*H$1</f>
        <v>162.94200000000001</v>
      </c>
      <c r="G90" s="8">
        <f t="shared" ref="G90" si="352">F90*H$2</f>
        <v>4.6157949052800005</v>
      </c>
      <c r="H90" s="7">
        <f t="shared" ref="H90" si="353">I90/H$3</f>
        <v>5.3596190060782725</v>
      </c>
      <c r="I90" s="7">
        <v>5.652334598095238</v>
      </c>
      <c r="J90" s="7">
        <f t="shared" ref="J90" si="354">H90*H$1</f>
        <v>209.02514123705262</v>
      </c>
      <c r="K90" s="7">
        <f t="shared" ref="K90" si="355">J90*H$2</f>
        <v>5.9212307569406288</v>
      </c>
      <c r="L90" s="7">
        <v>1.8565894437857147</v>
      </c>
      <c r="M90" s="7">
        <f t="shared" ref="M90" si="356">L90/H$3*H$1*H$2</f>
        <v>1.9449121998651431</v>
      </c>
      <c r="N90" s="7">
        <v>4.0933809523809526</v>
      </c>
      <c r="O90" s="7">
        <f t="shared" si="323"/>
        <v>5.6619633231195712</v>
      </c>
      <c r="P90" s="8">
        <v>0.75735454545454539</v>
      </c>
      <c r="Q90" s="8">
        <f t="shared" si="324"/>
        <v>1.3054358516606284</v>
      </c>
      <c r="R90" s="10"/>
      <c r="S90" s="10"/>
      <c r="T90" s="10"/>
    </row>
    <row r="91" spans="1:20">
      <c r="A91" s="6" t="s">
        <v>143</v>
      </c>
      <c r="B91" s="8">
        <v>6.1909999999999998</v>
      </c>
      <c r="C91" s="9">
        <v>0.11</v>
      </c>
      <c r="D91" s="8">
        <f t="shared" ref="D91" si="357">B91-C91</f>
        <v>6.0809999999999995</v>
      </c>
      <c r="E91" s="7">
        <f t="shared" ref="E91" si="358">D91*H$3</f>
        <v>6.413113815</v>
      </c>
      <c r="F91" s="7">
        <f t="shared" ref="F91" si="359">D91*H$1</f>
        <v>237.15899999999999</v>
      </c>
      <c r="G91" s="8">
        <f t="shared" ref="G91" si="360">F91*H$2</f>
        <v>6.71820220656</v>
      </c>
      <c r="H91" s="7">
        <f t="shared" ref="H91" si="361">I91/H$3</f>
        <v>4.8548522446580025</v>
      </c>
      <c r="I91" s="7">
        <v>5.12</v>
      </c>
      <c r="J91" s="7">
        <f t="shared" ref="J91" si="362">H91*H$1</f>
        <v>189.3392375416621</v>
      </c>
      <c r="K91" s="7">
        <f t="shared" ref="K91" si="363">J91*H$2</f>
        <v>5.3635716268021971</v>
      </c>
      <c r="L91" s="7">
        <v>1.65750324166667</v>
      </c>
      <c r="M91" s="7">
        <f t="shared" ref="M91" si="364">L91/H$3*H$1*H$2</f>
        <v>1.7363549528000033</v>
      </c>
      <c r="N91" s="7">
        <v>3.9252499999999997</v>
      </c>
      <c r="O91" s="7">
        <f t="shared" si="323"/>
        <v>5.5316048031141989</v>
      </c>
      <c r="P91" s="8">
        <v>0.74336190476190467</v>
      </c>
      <c r="Q91" s="8">
        <f t="shared" si="324"/>
        <v>-1.3546305797578029</v>
      </c>
      <c r="R91" s="10">
        <f>AVERAGE(D80:D91)</f>
        <v>3.7333333333333329</v>
      </c>
      <c r="S91" s="10">
        <f>AVERAGE(H80:H91)</f>
        <v>3.8588107333821782</v>
      </c>
      <c r="T91" s="10">
        <f>AVERAGE(K80:K91)</f>
        <v>4.2631591487757872</v>
      </c>
    </row>
    <row r="92" spans="1:20">
      <c r="A92" s="6" t="s">
        <v>144</v>
      </c>
      <c r="B92" s="8">
        <v>4.7140000000000004</v>
      </c>
      <c r="C92" s="9">
        <v>0.11</v>
      </c>
      <c r="D92" s="8">
        <f t="shared" ref="D92" si="365">B92-C92</f>
        <v>4.6040000000000001</v>
      </c>
      <c r="E92" s="7">
        <f t="shared" ref="E92" si="366">D92*H$3</f>
        <v>4.8554474600000006</v>
      </c>
      <c r="F92" s="7">
        <f t="shared" ref="F92" si="367">D92*H$1</f>
        <v>179.55600000000001</v>
      </c>
      <c r="G92" s="8">
        <f t="shared" ref="G92" si="368">F92*H$2</f>
        <v>5.08643363904</v>
      </c>
      <c r="H92" s="7">
        <f t="shared" ref="H92" si="369">I92/H$3</f>
        <v>3.9323250213404441</v>
      </c>
      <c r="I92" s="7">
        <v>4.1470889523809529</v>
      </c>
      <c r="J92" s="7">
        <f t="shared" ref="J92" si="370">H92*H$1</f>
        <v>153.36067583227731</v>
      </c>
      <c r="K92" s="7">
        <f t="shared" ref="K92" si="371">J92*H$2</f>
        <v>4.3443766872686185</v>
      </c>
      <c r="L92" s="7">
        <v>1.9806674095238104</v>
      </c>
      <c r="M92" s="7">
        <f t="shared" ref="M92" si="372">L92/H$3*H$1*H$2</f>
        <v>2.0748928749714293</v>
      </c>
      <c r="N92" s="7">
        <v>3.1003333333333334</v>
      </c>
      <c r="O92" s="7">
        <f t="shared" ref="O92" si="373">N92/P92/H$3*H$1*H$2</f>
        <v>4.3218887059991449</v>
      </c>
      <c r="P92" s="8">
        <v>0.75148260869565209</v>
      </c>
      <c r="Q92" s="8">
        <f t="shared" ref="Q92" si="374">K92-G92</f>
        <v>-0.74205695177138153</v>
      </c>
      <c r="R92" s="10"/>
      <c r="S92" s="10"/>
      <c r="T92" s="10"/>
    </row>
    <row r="93" spans="1:20">
      <c r="A93" s="6" t="s">
        <v>145</v>
      </c>
      <c r="B93" s="8">
        <v>3.7240000000000002</v>
      </c>
      <c r="C93" s="9">
        <v>0.11</v>
      </c>
      <c r="D93" s="8">
        <f t="shared" ref="D93" si="375">B93-C93</f>
        <v>3.6140000000000003</v>
      </c>
      <c r="E93" s="7">
        <f t="shared" ref="E93" si="376">D93*H$3</f>
        <v>3.8113786100000007</v>
      </c>
      <c r="F93" s="7">
        <f t="shared" ref="F93" si="377">D93*H$1</f>
        <v>140.94600000000003</v>
      </c>
      <c r="G93" s="8">
        <f t="shared" ref="G93" si="378">F93*H$2</f>
        <v>3.9926957366400009</v>
      </c>
      <c r="H93" s="7">
        <f t="shared" ref="H93" si="379">I93/H$3</f>
        <v>3.3756394513637678</v>
      </c>
      <c r="I93" s="7">
        <v>3.56</v>
      </c>
      <c r="J93" s="7">
        <f t="shared" ref="J93" si="380">H93*H$1</f>
        <v>131.64993860318694</v>
      </c>
      <c r="K93" s="7">
        <f t="shared" ref="K93" si="381">J93*H$2</f>
        <v>3.7293583967609032</v>
      </c>
      <c r="L93" s="7">
        <v>3.21</v>
      </c>
      <c r="M93" s="7">
        <f t="shared" ref="M93" si="382">L93/H$3*H$1*H$2</f>
        <v>3.3627079925849714</v>
      </c>
      <c r="N93" s="7">
        <v>2.68</v>
      </c>
      <c r="O93" s="7">
        <f t="shared" ref="O93" si="383">N93/P93/H$3*H$1*H$2</f>
        <v>3.7082215340170062</v>
      </c>
      <c r="P93" s="8">
        <v>0.7571</v>
      </c>
      <c r="Q93" s="8">
        <f t="shared" ref="Q93" si="384">K93-G93</f>
        <v>-0.26333733987909769</v>
      </c>
      <c r="R93" s="10"/>
      <c r="S93" s="10"/>
      <c r="T93" s="10"/>
    </row>
    <row r="94" spans="1:20">
      <c r="A94" s="6" t="s">
        <v>146</v>
      </c>
      <c r="B94" s="8">
        <v>3.7570000000000001</v>
      </c>
      <c r="C94" s="9">
        <v>0.11</v>
      </c>
      <c r="D94" s="8">
        <f t="shared" ref="D94" si="385">B94-C94</f>
        <v>3.6470000000000002</v>
      </c>
      <c r="E94" s="7">
        <f t="shared" ref="E94" si="386">D94*H$3</f>
        <v>3.8461809050000006</v>
      </c>
      <c r="F94" s="7">
        <f t="shared" ref="F94" si="387">D94*H$1</f>
        <v>142.233</v>
      </c>
      <c r="G94" s="8">
        <f t="shared" ref="G94" si="388">F94*H$2</f>
        <v>4.0291536667200001</v>
      </c>
      <c r="H94" s="7">
        <f t="shared" ref="H94" si="389">I94/H$3</f>
        <v>3.7809988529114023</v>
      </c>
      <c r="I94" s="7">
        <v>3.9874981052631586</v>
      </c>
      <c r="J94" s="7">
        <f t="shared" ref="J94" si="390">H94*H$1</f>
        <v>147.45895526354468</v>
      </c>
      <c r="K94" s="7">
        <f t="shared" ref="K94" si="391">J94*H$2</f>
        <v>4.1771936912728513</v>
      </c>
      <c r="L94" s="7">
        <v>2.6598500421052629</v>
      </c>
      <c r="M94" s="7">
        <f t="shared" ref="M94" si="392">L94/H$3*H$1*H$2</f>
        <v>2.7863859799578945</v>
      </c>
      <c r="N94" s="7">
        <v>2.8123499999999999</v>
      </c>
      <c r="O94" s="7">
        <f t="shared" ref="O94" si="393">N94/P94/H$3*H$1*H$2</f>
        <v>3.9385592123417608</v>
      </c>
      <c r="P94" s="8">
        <v>0.74802499999999994</v>
      </c>
      <c r="Q94" s="8">
        <f t="shared" ref="Q94" si="394">K94-G94</f>
        <v>0.14804002455285126</v>
      </c>
      <c r="R94" s="10"/>
      <c r="S94" s="10"/>
      <c r="T94" s="10"/>
    </row>
    <row r="95" spans="1:20">
      <c r="A95" s="6" t="s">
        <v>147</v>
      </c>
      <c r="B95" s="8">
        <v>3.38</v>
      </c>
      <c r="C95" s="9">
        <v>0.11</v>
      </c>
      <c r="D95" s="8">
        <f t="shared" ref="D95" si="395">B95-C95</f>
        <v>3.27</v>
      </c>
      <c r="E95" s="7">
        <f t="shared" ref="E95" si="396">D95*H$3</f>
        <v>3.4485910500000001</v>
      </c>
      <c r="F95" s="7">
        <f t="shared" ref="F95" si="397">D95*H$1</f>
        <v>127.53</v>
      </c>
      <c r="G95" s="8">
        <f t="shared" ref="G95" si="398">F95*H$2</f>
        <v>3.6126494351999998</v>
      </c>
      <c r="H95" s="7">
        <f t="shared" ref="H95" si="399">I95/H$3</f>
        <v>3.1542408502493466</v>
      </c>
      <c r="I95" s="7">
        <v>3.3265097142857147</v>
      </c>
      <c r="J95" s="7">
        <f t="shared" ref="J95" si="400">H95*H$1</f>
        <v>123.01539315972452</v>
      </c>
      <c r="K95" s="7">
        <f t="shared" ref="K95" si="401">J95*H$2</f>
        <v>3.484760374965771</v>
      </c>
      <c r="L95" s="7">
        <v>0.9200260380952382</v>
      </c>
      <c r="M95" s="7">
        <f t="shared" ref="M95" si="402">L95/H$3*H$1*H$2</f>
        <v>0.96379405348571423</v>
      </c>
      <c r="N95" s="7">
        <v>2.6030952380952392</v>
      </c>
      <c r="O95" s="7">
        <f t="shared" ref="O95" si="403">N95/P95/H$3*H$1*H$2</f>
        <v>3.6476914197174364</v>
      </c>
      <c r="P95" s="8">
        <v>0.7475772727272727</v>
      </c>
      <c r="Q95" s="8">
        <f t="shared" ref="Q95" si="404">K95-G95</f>
        <v>-0.12788906023422886</v>
      </c>
      <c r="R95" s="10"/>
      <c r="S95" s="10"/>
      <c r="T95" s="10"/>
    </row>
    <row r="96" spans="1:20">
      <c r="A96" s="6" t="s">
        <v>148</v>
      </c>
      <c r="B96" s="8">
        <v>3.0430000000000001</v>
      </c>
      <c r="C96" s="9">
        <v>0.11</v>
      </c>
      <c r="D96" s="8">
        <f t="shared" ref="D96" si="405">B96-C96</f>
        <v>2.9330000000000003</v>
      </c>
      <c r="E96" s="7">
        <f t="shared" ref="E96" si="406">D96*H$3</f>
        <v>3.0931857950000006</v>
      </c>
      <c r="F96" s="7">
        <f t="shared" ref="F96" si="407">D96*H$1</f>
        <v>114.38700000000001</v>
      </c>
      <c r="G96" s="8">
        <f t="shared" ref="G96" si="408">F96*H$2</f>
        <v>3.2403366340800006</v>
      </c>
      <c r="H96" s="7">
        <f t="shared" ref="H96" si="409">I96/H$3</f>
        <v>3.0690039673697216</v>
      </c>
      <c r="I96" s="7">
        <v>3.2366176190476192</v>
      </c>
      <c r="J96" s="7">
        <f t="shared" ref="J96:J101" si="410">H96*H$1</f>
        <v>119.69115472741915</v>
      </c>
      <c r="K96" s="7">
        <f t="shared" ref="K96" si="411">J96*H$2</f>
        <v>3.3905918805335733</v>
      </c>
      <c r="L96" s="7">
        <v>1.7978674761904763</v>
      </c>
      <c r="M96" s="7">
        <f t="shared" ref="M96" si="412">L96/H$3*H$1*H$2</f>
        <v>1.8833966765714285</v>
      </c>
      <c r="N96" s="7">
        <v>2.5939545454545456</v>
      </c>
      <c r="O96" s="7">
        <f t="shared" ref="O96" si="413">N96/P96/H$3*H$1*H$2</f>
        <v>3.6578747924578701</v>
      </c>
      <c r="P96" s="8">
        <v>0.74287826086956532</v>
      </c>
      <c r="Q96" s="8">
        <f t="shared" ref="Q96" si="414">K96-G96</f>
        <v>0.15025524645357269</v>
      </c>
      <c r="R96" s="10"/>
      <c r="S96" s="10"/>
      <c r="T96" s="10"/>
    </row>
    <row r="97" spans="1:20">
      <c r="A97" s="6" t="s">
        <v>149</v>
      </c>
      <c r="B97" s="8">
        <v>3.0710000000000002</v>
      </c>
      <c r="C97" s="9">
        <v>0.11</v>
      </c>
      <c r="D97" s="8">
        <f t="shared" ref="D97" si="415">B97-C97</f>
        <v>2.9610000000000003</v>
      </c>
      <c r="E97" s="7">
        <f t="shared" ref="E97" si="416">D97*H$3</f>
        <v>3.1227150150000007</v>
      </c>
      <c r="F97" s="7">
        <f t="shared" ref="F97" si="417">D97*H$1</f>
        <v>115.47900000000001</v>
      </c>
      <c r="G97" s="8">
        <f t="shared" ref="G97" si="418">F97*H$2</f>
        <v>3.2712706353600005</v>
      </c>
      <c r="H97" s="7">
        <f t="shared" ref="H97" si="419">I97/H$3</f>
        <v>2.7289611848873756</v>
      </c>
      <c r="I97" s="7">
        <v>2.8780033999999999</v>
      </c>
      <c r="J97" s="7">
        <f t="shared" si="410"/>
        <v>106.42948621060765</v>
      </c>
      <c r="K97" s="7">
        <f t="shared" ref="K97" si="420">J97*H$2</f>
        <v>3.0149174566563</v>
      </c>
      <c r="L97" s="7">
        <v>0.61378593000000004</v>
      </c>
      <c r="M97" s="7">
        <f t="shared" ref="M97" si="421">L97/H$3*H$1*H$2</f>
        <v>0.64298531231999989</v>
      </c>
      <c r="N97" s="7">
        <v>2.3303499999999997</v>
      </c>
      <c r="O97" s="7">
        <f t="shared" ref="O97" si="422">N97/P97/H$3*H$1*H$2</f>
        <v>3.2424965062593243</v>
      </c>
      <c r="P97" s="8">
        <v>0.75287999999999988</v>
      </c>
      <c r="Q97" s="8">
        <f t="shared" ref="Q97" si="423">K97-G97</f>
        <v>-0.25635317870370056</v>
      </c>
      <c r="R97" s="10"/>
      <c r="S97" s="10"/>
      <c r="T97" s="10"/>
    </row>
    <row r="98" spans="1:20">
      <c r="A98" s="6" t="s">
        <v>150</v>
      </c>
      <c r="B98" s="8">
        <v>2.637</v>
      </c>
      <c r="C98" s="9">
        <v>0.11</v>
      </c>
      <c r="D98" s="8">
        <f t="shared" ref="D98" si="424">B98-C98</f>
        <v>2.5270000000000001</v>
      </c>
      <c r="E98" s="7">
        <f t="shared" ref="E98" si="425">D98*H$3</f>
        <v>2.6650121050000002</v>
      </c>
      <c r="F98" s="7">
        <f t="shared" ref="F98" si="426">D98*H$1</f>
        <v>98.553000000000011</v>
      </c>
      <c r="G98" s="8">
        <f t="shared" ref="G98" si="427">F98*H$2</f>
        <v>2.7917936155200005</v>
      </c>
      <c r="H98" s="7">
        <f t="shared" ref="H98" si="428">I98/H$3</f>
        <v>2.682763636363636</v>
      </c>
      <c r="I98" s="7">
        <v>2.8292827723636362</v>
      </c>
      <c r="J98" s="7">
        <f t="shared" si="410"/>
        <v>104.6277818181818</v>
      </c>
      <c r="K98" s="7">
        <f t="shared" ref="K98" si="429">J98*H$2</f>
        <v>2.9638790629003631</v>
      </c>
      <c r="L98" s="7">
        <v>1.3205074100227276</v>
      </c>
      <c r="M98" s="7">
        <f t="shared" ref="M98" si="430">L98/H$3*H$1*H$2</f>
        <v>1.3833273588632731</v>
      </c>
      <c r="N98" s="7">
        <v>2.3030909090909084</v>
      </c>
      <c r="O98" s="7">
        <f t="shared" ref="O98" si="431">N98/P98/H$3*H$1*H$2</f>
        <v>3.1610193535114832</v>
      </c>
      <c r="P98" s="8">
        <v>0.76325217391304345</v>
      </c>
      <c r="Q98" s="8">
        <f t="shared" ref="Q98" si="432">K98-G98</f>
        <v>0.17208544738036258</v>
      </c>
      <c r="R98" s="10"/>
      <c r="S98" s="10"/>
      <c r="T98" s="10"/>
    </row>
    <row r="99" spans="1:20">
      <c r="A99" s="6" t="s">
        <v>151</v>
      </c>
      <c r="B99" s="8">
        <v>2.5089999999999999</v>
      </c>
      <c r="C99" s="9">
        <v>0.11</v>
      </c>
      <c r="D99" s="8">
        <f t="shared" ref="D99" si="433">B99-C99</f>
        <v>2.399</v>
      </c>
      <c r="E99" s="7">
        <f t="shared" ref="E99" si="434">D99*H$3</f>
        <v>2.5300213850000004</v>
      </c>
      <c r="F99" s="7">
        <f t="shared" ref="F99" si="435">D99*H$1</f>
        <v>93.561000000000007</v>
      </c>
      <c r="G99" s="8">
        <f t="shared" ref="G99" si="436">F99*H$2</f>
        <v>2.6503810382400004</v>
      </c>
      <c r="H99" s="7">
        <f t="shared" ref="H99" si="437">I99/H$3</f>
        <v>2.5863636363636364</v>
      </c>
      <c r="I99" s="7">
        <v>2.7276178863636367</v>
      </c>
      <c r="J99" s="7">
        <f t="shared" si="410"/>
        <v>100.86818181818182</v>
      </c>
      <c r="K99" s="7">
        <f t="shared" ref="K99" si="438">J99*H$2</f>
        <v>2.857377715636364</v>
      </c>
      <c r="L99" s="7">
        <v>1.0066779545454547</v>
      </c>
      <c r="M99" s="7">
        <f t="shared" ref="M99" si="439">L99/H$3*H$1*H$2</f>
        <v>1.0545682254545454</v>
      </c>
      <c r="N99" s="7">
        <v>2.1742727272727267</v>
      </c>
      <c r="O99" s="7">
        <f t="shared" ref="O99" si="440">N99/P99/H$3*H$1*H$2</f>
        <v>3.0229839741576998</v>
      </c>
      <c r="P99" s="8">
        <v>0.75346363636363634</v>
      </c>
      <c r="Q99" s="8">
        <f t="shared" ref="Q99" si="441">K99-G99</f>
        <v>0.20699667739636363</v>
      </c>
      <c r="R99" s="10"/>
      <c r="S99" s="10"/>
      <c r="T99" s="10"/>
    </row>
    <row r="100" spans="1:20">
      <c r="A100" s="6" t="s">
        <v>152</v>
      </c>
      <c r="B100" s="8">
        <v>2.59</v>
      </c>
      <c r="C100" s="9">
        <v>0.11</v>
      </c>
      <c r="D100" s="8">
        <f t="shared" ref="D100" si="442">B100-C100</f>
        <v>2.48</v>
      </c>
      <c r="E100" s="7">
        <f t="shared" ref="E100" si="443">D100*H$3</f>
        <v>2.6154452000000004</v>
      </c>
      <c r="F100" s="7">
        <f t="shared" ref="F100" si="444">D100*H$1</f>
        <v>96.72</v>
      </c>
      <c r="G100" s="8">
        <f t="shared" ref="G100" si="445">F100*H$2</f>
        <v>2.7398686847999998</v>
      </c>
      <c r="H100" s="7">
        <f t="shared" ref="H100" si="446">I100/H$3</f>
        <v>2.778265054071865</v>
      </c>
      <c r="I100" s="7">
        <v>2.93</v>
      </c>
      <c r="J100" s="7">
        <f t="shared" si="410"/>
        <v>108.35233710880273</v>
      </c>
      <c r="K100" s="7">
        <f t="shared" ref="K100" si="447">J100*H$2</f>
        <v>3.0693876692442261</v>
      </c>
      <c r="L100" s="7">
        <v>0.66</v>
      </c>
      <c r="M100" s="7">
        <f t="shared" ref="M100" si="448">L100/H$3*H$1*H$2</f>
        <v>0.69139790501747078</v>
      </c>
      <c r="N100" s="7">
        <v>2.5199499999999997</v>
      </c>
      <c r="O100" s="7">
        <f t="shared" ref="O100" si="449">N100/P100/H$3*H$1*H$2</f>
        <v>3.4734612255757082</v>
      </c>
      <c r="P100" s="8">
        <v>0.76</v>
      </c>
      <c r="Q100" s="8">
        <f t="shared" ref="Q100" si="450">K100-G100</f>
        <v>0.32951898444422634</v>
      </c>
      <c r="R100" s="10"/>
      <c r="S100" s="10"/>
      <c r="T100" s="10"/>
    </row>
    <row r="101" spans="1:20">
      <c r="A101" s="6" t="s">
        <v>153</v>
      </c>
      <c r="B101" s="8">
        <v>2.423</v>
      </c>
      <c r="C101" s="9">
        <v>0.11</v>
      </c>
      <c r="D101" s="8">
        <f t="shared" ref="D101" si="451">B101-C101</f>
        <v>2.3130000000000002</v>
      </c>
      <c r="E101" s="7">
        <f t="shared" ref="E101" si="452">D101*H$3</f>
        <v>2.4393244950000001</v>
      </c>
      <c r="F101" s="7">
        <f t="shared" ref="F101" si="453">D101*H$1</f>
        <v>90.207000000000008</v>
      </c>
      <c r="G101" s="8">
        <f t="shared" ref="G101" si="454">F101*H$2</f>
        <v>2.5553694628800003</v>
      </c>
      <c r="H101" s="7">
        <f t="shared" ref="H101" si="455">I101/H$3</f>
        <v>2.4673913043478257</v>
      </c>
      <c r="I101" s="7">
        <v>2.6021478804347824</v>
      </c>
      <c r="J101" s="7">
        <f t="shared" si="410"/>
        <v>96.228260869565204</v>
      </c>
      <c r="K101" s="7">
        <f t="shared" ref="K101" si="456">J101*H$2</f>
        <v>2.725938777391304</v>
      </c>
      <c r="L101" s="7">
        <v>2.2454128934782607</v>
      </c>
      <c r="M101" s="7">
        <f t="shared" ref="M101" si="457">L101/H$3*H$1*H$2</f>
        <v>2.3522329855304345</v>
      </c>
      <c r="N101" s="7">
        <v>2.3392608695652171</v>
      </c>
      <c r="O101" s="7">
        <f t="shared" ref="O101" si="458">N101/P101/H$3*H$1*H$2</f>
        <v>3.2324832506040582</v>
      </c>
      <c r="P101" s="8">
        <v>0.7581</v>
      </c>
      <c r="Q101" s="8">
        <f t="shared" ref="Q101" si="459">K101-G101</f>
        <v>0.17056931451130364</v>
      </c>
      <c r="R101" s="10"/>
      <c r="S101" s="10"/>
      <c r="T101" s="10"/>
    </row>
    <row r="102" spans="1:20">
      <c r="A102" s="6" t="s">
        <v>154</v>
      </c>
      <c r="B102" s="8">
        <v>3.323</v>
      </c>
      <c r="C102" s="9">
        <v>0.11</v>
      </c>
      <c r="D102" s="8">
        <f t="shared" ref="D102" si="460">B102-C102</f>
        <v>3.2130000000000001</v>
      </c>
      <c r="E102" s="7">
        <f t="shared" ref="E102" si="461">D102*H$3</f>
        <v>3.3884779950000001</v>
      </c>
      <c r="F102" s="7">
        <f t="shared" ref="F102" si="462">D102*H$1</f>
        <v>125.307</v>
      </c>
      <c r="G102" s="8">
        <f t="shared" ref="G102" si="463">F102*H$2</f>
        <v>3.5496766468800001</v>
      </c>
      <c r="H102" s="7">
        <f t="shared" ref="H102" si="464">I102/H$3</f>
        <v>3.28</v>
      </c>
      <c r="I102" s="7">
        <v>3.4591372000000002</v>
      </c>
      <c r="J102" s="7">
        <f t="shared" ref="J102" si="465">H102*H$1</f>
        <v>127.91999999999999</v>
      </c>
      <c r="K102" s="7">
        <f t="shared" ref="K102" si="466">J102*H$2</f>
        <v>3.6236972927999997</v>
      </c>
      <c r="L102" s="7">
        <v>2.7913993868421052</v>
      </c>
      <c r="M102" s="7">
        <f t="shared" ref="M102" si="467">L102/H$3*H$1*H$2</f>
        <v>2.9241934668631577</v>
      </c>
      <c r="N102" s="7">
        <v>2.6314499999999996</v>
      </c>
      <c r="O102" s="7">
        <f t="shared" ref="O102" si="468">N102/P102/H$3*H$1*H$2</f>
        <v>3.6491926400139483</v>
      </c>
      <c r="P102" s="8">
        <v>0.75540952380952398</v>
      </c>
      <c r="Q102" s="8">
        <f t="shared" ref="Q102" si="469">K102-G102</f>
        <v>7.4020645919999684E-2</v>
      </c>
      <c r="R102" s="10"/>
      <c r="S102" s="10"/>
      <c r="T102" s="10"/>
    </row>
    <row r="103" spans="1:20">
      <c r="A103" s="6" t="s">
        <v>155</v>
      </c>
      <c r="B103" s="8">
        <v>3.258</v>
      </c>
      <c r="C103" s="9">
        <v>0.11</v>
      </c>
      <c r="D103" s="8">
        <f t="shared" ref="D103" si="470">B103-C103</f>
        <v>3.1480000000000001</v>
      </c>
      <c r="E103" s="7">
        <f t="shared" ref="E103" si="471">D103*H$3</f>
        <v>3.3199280200000003</v>
      </c>
      <c r="F103" s="7">
        <f t="shared" ref="F103" si="472">D103*H$1</f>
        <v>122.77200000000001</v>
      </c>
      <c r="G103" s="8">
        <f t="shared" ref="G103" si="473">F103*H$2</f>
        <v>3.4778655724800003</v>
      </c>
      <c r="H103" s="7">
        <f t="shared" ref="H103" si="474">I103/H$3</f>
        <v>2.7642857142857142</v>
      </c>
      <c r="I103" s="7">
        <v>2.9152571785714287</v>
      </c>
      <c r="J103" s="7">
        <f t="shared" ref="J103" si="475">H103*H$1</f>
        <v>107.80714285714285</v>
      </c>
      <c r="K103" s="7">
        <f t="shared" ref="K103" si="476">J103*H$2</f>
        <v>3.0539434937142853</v>
      </c>
      <c r="L103" s="7">
        <v>2.4000024214285718</v>
      </c>
      <c r="M103" s="7">
        <f t="shared" ref="M103" si="477">L103/H$3*H$1*H$2</f>
        <v>2.5141767366857146</v>
      </c>
      <c r="N103" s="7">
        <v>2.288238095238095</v>
      </c>
      <c r="O103" s="7">
        <f t="shared" ref="O103" si="478">N103/P103/H$3*H$1*H$2</f>
        <v>3.1561305420973937</v>
      </c>
      <c r="P103" s="8">
        <v>0.75950454545454538</v>
      </c>
      <c r="Q103" s="8">
        <f t="shared" ref="Q103" si="479">K103-G103</f>
        <v>-0.42392207876571497</v>
      </c>
      <c r="R103" s="10">
        <f>AVERAGE(D92:D103)</f>
        <v>3.0924166666666673</v>
      </c>
      <c r="S103" s="10">
        <f>AVERAGE(H92:H103)</f>
        <v>3.0500198894628938</v>
      </c>
      <c r="T103" s="10">
        <f>AVERAGE(K92:K103)</f>
        <v>3.3696185415953805</v>
      </c>
    </row>
    <row r="104" spans="1:20">
      <c r="A104" s="6" t="s">
        <v>156</v>
      </c>
      <c r="B104" s="8">
        <v>2.681</v>
      </c>
      <c r="C104" s="9">
        <v>0.11</v>
      </c>
      <c r="D104" s="8">
        <f t="shared" ref="D104" si="480">B104-C104</f>
        <v>2.5710000000000002</v>
      </c>
      <c r="E104" s="7">
        <f t="shared" ref="E104" si="481">D104*H$3</f>
        <v>2.7114151650000005</v>
      </c>
      <c r="F104" s="7">
        <f t="shared" ref="F104" si="482">D104*H$1</f>
        <v>100.26900000000001</v>
      </c>
      <c r="G104" s="8">
        <f t="shared" ref="G104" si="483">F104*H$2</f>
        <v>2.84040418896</v>
      </c>
      <c r="H104" s="7">
        <f t="shared" ref="H104" si="484">I104/H$3</f>
        <v>2.3895238095238094</v>
      </c>
      <c r="I104" s="7">
        <v>2.5200276523809526</v>
      </c>
      <c r="J104" s="7">
        <f t="shared" ref="J104" si="485">H104*H$1</f>
        <v>93.19142857142856</v>
      </c>
      <c r="K104" s="7">
        <f t="shared" ref="K104" si="486">J104*H$2</f>
        <v>2.6399118779428568</v>
      </c>
      <c r="L104" s="7">
        <v>2.2900211428571429</v>
      </c>
      <c r="M104" s="7">
        <f t="shared" ref="M104" si="487">L104/H$3*H$1*H$2</f>
        <v>2.3989633645714283</v>
      </c>
      <c r="N104" s="7">
        <v>2.0299523809523814</v>
      </c>
      <c r="O104" s="7">
        <f t="shared" ref="O104" si="488">N104/P104/H$3*H$1*H$2</f>
        <v>2.7816492299804039</v>
      </c>
      <c r="P104" s="8">
        <v>0.76448260869565221</v>
      </c>
      <c r="Q104" s="8">
        <f t="shared" ref="Q104" si="489">K104-G104</f>
        <v>-0.20049231101714327</v>
      </c>
      <c r="R104" s="10"/>
      <c r="S104" s="10"/>
      <c r="T104" s="10"/>
    </row>
    <row r="105" spans="1:20">
      <c r="A105" s="6" t="s">
        <v>157</v>
      </c>
      <c r="B105" s="8">
        <v>2.222</v>
      </c>
      <c r="C105" s="9">
        <v>0.11</v>
      </c>
      <c r="D105" s="8">
        <f t="shared" ref="D105" si="490">B105-C105</f>
        <v>2.1120000000000001</v>
      </c>
      <c r="E105" s="7">
        <f t="shared" ref="E105" si="491">D105*H$3</f>
        <v>2.2273468800000003</v>
      </c>
      <c r="F105" s="7">
        <f t="shared" ref="F105" si="492">D105*H$1</f>
        <v>82.368000000000009</v>
      </c>
      <c r="G105" s="8">
        <f t="shared" ref="G105" si="493">F105*H$2</f>
        <v>2.3333075251200004</v>
      </c>
      <c r="H105" s="7">
        <f t="shared" ref="H105" si="494">I105/H$3</f>
        <v>2.1973684210526314</v>
      </c>
      <c r="I105" s="7">
        <v>2.3173776973684213</v>
      </c>
      <c r="J105" s="7">
        <f t="shared" ref="J105" si="495">H105*H$1</f>
        <v>85.69736842105263</v>
      </c>
      <c r="K105" s="7">
        <f t="shared" ref="K105" si="496">J105*H$2</f>
        <v>2.4276213410526317</v>
      </c>
      <c r="L105" s="7">
        <v>1.8527920368421054</v>
      </c>
      <c r="M105" s="7">
        <f t="shared" ref="M105" si="497">L105/H$3*H$1*H$2</f>
        <v>1.9409341404631577</v>
      </c>
      <c r="N105" s="7">
        <v>1.8434210526315788</v>
      </c>
      <c r="O105" s="7">
        <f t="shared" ref="O105" si="498">N105/P105/H$3*H$1*H$2</f>
        <v>2.5655018158359462</v>
      </c>
      <c r="P105" s="8">
        <v>0.75272500000000009</v>
      </c>
      <c r="Q105" s="8">
        <f t="shared" ref="Q105" si="499">K105-G105</f>
        <v>9.4313815932631329E-2</v>
      </c>
      <c r="R105" s="10"/>
      <c r="S105" s="10"/>
      <c r="T105" s="10"/>
    </row>
    <row r="106" spans="1:20">
      <c r="A106" s="6" t="s">
        <v>158</v>
      </c>
      <c r="B106" s="8">
        <v>2.113</v>
      </c>
      <c r="C106" s="9">
        <v>0.11</v>
      </c>
      <c r="D106" s="8">
        <f t="shared" ref="D106" si="500">B106-C106</f>
        <v>2.0030000000000001</v>
      </c>
      <c r="E106" s="7">
        <f t="shared" ref="E106" si="501">D106*H$3</f>
        <v>2.1123938450000002</v>
      </c>
      <c r="F106" s="7">
        <f t="shared" ref="F106" si="502">D106*H$1</f>
        <v>78.117000000000004</v>
      </c>
      <c r="G106" s="8">
        <f t="shared" ref="G106" si="503">F106*H$2</f>
        <v>2.2128858772800002</v>
      </c>
      <c r="H106" s="7">
        <f t="shared" ref="H106" si="504">I106/H$3</f>
        <v>2.1077272727272729</v>
      </c>
      <c r="I106" s="7">
        <v>2.2228407977272733</v>
      </c>
      <c r="J106" s="7">
        <f t="shared" ref="J106" si="505">H106*H$1</f>
        <v>82.201363636363638</v>
      </c>
      <c r="K106" s="7">
        <f t="shared" ref="K106" si="506">J106*H$2</f>
        <v>2.3285870768727275</v>
      </c>
      <c r="L106" s="7">
        <v>1.9400122295454549</v>
      </c>
      <c r="M106" s="7">
        <f t="shared" ref="M106" si="507">L106/H$3*H$1*H$2</f>
        <v>2.0323036230545455</v>
      </c>
      <c r="N106" s="7">
        <v>1.7311818181818177</v>
      </c>
      <c r="O106" s="7">
        <f t="shared" ref="O106" si="508">N106/P106/H$3*H$1*H$2</f>
        <v>2.5275479189266838</v>
      </c>
      <c r="P106" s="8">
        <v>0.71750909090909087</v>
      </c>
      <c r="Q106" s="8">
        <f t="shared" ref="Q106" si="509">K106-G106</f>
        <v>0.11570119959272729</v>
      </c>
      <c r="R106" s="10"/>
      <c r="S106" s="10"/>
      <c r="T106" s="10"/>
    </row>
    <row r="107" spans="1:20">
      <c r="A107" s="6" t="s">
        <v>159</v>
      </c>
      <c r="B107" s="8">
        <v>1.9970000000000001</v>
      </c>
      <c r="C107" s="9">
        <v>0.11</v>
      </c>
      <c r="D107" s="8">
        <f t="shared" ref="D107" si="510">B107-C107</f>
        <v>1.887</v>
      </c>
      <c r="E107" s="7">
        <f t="shared" ref="E107" si="511">D107*H$3</f>
        <v>1.9900585050000001</v>
      </c>
      <c r="F107" s="7">
        <f t="shared" ref="F107" si="512">D107*H$1</f>
        <v>73.593000000000004</v>
      </c>
      <c r="G107" s="8">
        <f t="shared" ref="G107" si="513">F107*H$2</f>
        <v>2.0847307291199999</v>
      </c>
      <c r="H107" s="7">
        <f t="shared" ref="H107" si="514">I107/H$3</f>
        <v>2.2285714285714282</v>
      </c>
      <c r="I107" s="7">
        <v>2.350284857142857</v>
      </c>
      <c r="J107" s="7">
        <f t="shared" ref="J107" si="515">H107*H$1</f>
        <v>86.914285714285697</v>
      </c>
      <c r="K107" s="7">
        <f t="shared" ref="K107" si="516">J107*H$2</f>
        <v>2.462093979428571</v>
      </c>
      <c r="L107" s="7">
        <v>1.9977421285714283</v>
      </c>
      <c r="M107" s="7">
        <f t="shared" ref="M107" si="517">L107/H$3*H$1*H$2</f>
        <v>2.0927798825142854</v>
      </c>
      <c r="N107" s="7">
        <v>1.7593333333333332</v>
      </c>
      <c r="O107" s="7">
        <f t="shared" ref="O107" si="518">N107/P107/H$3*H$1*H$2</f>
        <v>2.5894336002683751</v>
      </c>
      <c r="P107" s="8">
        <v>0.71174999999999988</v>
      </c>
      <c r="Q107" s="8">
        <f t="shared" ref="Q107" si="519">K107-G107</f>
        <v>0.3773632503085711</v>
      </c>
      <c r="R107" s="10"/>
      <c r="S107" s="10"/>
      <c r="T107" s="10"/>
    </row>
    <row r="108" spans="1:20">
      <c r="A108" s="6" t="s">
        <v>160</v>
      </c>
      <c r="B108" s="8">
        <v>2.4449999999999998</v>
      </c>
      <c r="C108" s="9">
        <v>0.11</v>
      </c>
      <c r="D108" s="8">
        <f t="shared" ref="D108" si="520">B108-C108</f>
        <v>2.335</v>
      </c>
      <c r="E108" s="7">
        <f t="shared" ref="E108" si="521">D108*H$3</f>
        <v>2.4625260250000003</v>
      </c>
      <c r="F108" s="7">
        <f t="shared" ref="F108" si="522">D108*H$1</f>
        <v>91.064999999999998</v>
      </c>
      <c r="G108" s="8">
        <f t="shared" ref="G108" si="523">F108*H$2</f>
        <v>2.5796747496000001</v>
      </c>
      <c r="H108" s="7">
        <f t="shared" ref="H108" si="524">I108/H$3</f>
        <v>2.2279999999999998</v>
      </c>
      <c r="I108" s="7">
        <v>2.34968222</v>
      </c>
      <c r="J108" s="7">
        <f t="shared" ref="J108" si="525">H108*H$1</f>
        <v>86.891999999999996</v>
      </c>
      <c r="K108" s="7">
        <f t="shared" ref="K108" si="526">J108*H$2</f>
        <v>2.4614626732799998</v>
      </c>
      <c r="L108" s="7">
        <v>2.1081753850000005</v>
      </c>
      <c r="M108" s="7">
        <f t="shared" ref="M108" si="527">L108/H$3*H$1*H$2</f>
        <v>2.2084667342400004</v>
      </c>
      <c r="N108" s="7">
        <v>1.8091500000000003</v>
      </c>
      <c r="O108" s="7">
        <f t="shared" ref="O108" si="528">N108/P108/H$3*H$1*H$2</f>
        <v>2.6477068277635398</v>
      </c>
      <c r="P108" s="8">
        <v>0.71579523809523793</v>
      </c>
      <c r="Q108" s="8">
        <f t="shared" ref="Q108" si="529">K108-G108</f>
        <v>-0.1182120763200003</v>
      </c>
      <c r="R108" s="10"/>
      <c r="S108" s="10"/>
      <c r="T108" s="10"/>
    </row>
    <row r="109" spans="1:20">
      <c r="A109" s="6" t="s">
        <v>164</v>
      </c>
      <c r="B109" s="8">
        <v>2.11</v>
      </c>
      <c r="C109" s="9">
        <v>0.11</v>
      </c>
      <c r="D109" s="8">
        <f t="shared" ref="D109" si="530">B109-C109</f>
        <v>1.9999999999999998</v>
      </c>
      <c r="E109" s="7">
        <f t="shared" ref="E109" si="531">D109*H$3</f>
        <v>2.1092299999999997</v>
      </c>
      <c r="F109" s="7">
        <f t="shared" ref="F109" si="532">D109*H$1</f>
        <v>77.999999999999986</v>
      </c>
      <c r="G109" s="8">
        <f t="shared" ref="G109" si="533">F109*H$2</f>
        <v>2.2095715199999995</v>
      </c>
      <c r="H109" s="7">
        <f t="shared" ref="H109" si="534">I109/H$3</f>
        <v>2.0318181818181817</v>
      </c>
      <c r="I109" s="7">
        <v>2.1427859318181821</v>
      </c>
      <c r="J109" s="7">
        <f t="shared" ref="J109" si="535">H109*H$1</f>
        <v>79.240909090909085</v>
      </c>
      <c r="K109" s="7">
        <f t="shared" ref="K109" si="536">J109*H$2</f>
        <v>2.2447237941818181</v>
      </c>
      <c r="L109" s="7">
        <v>1.9078944090909087</v>
      </c>
      <c r="M109" s="7">
        <f t="shared" ref="M109" si="537">L109/H$3*H$1*H$2</f>
        <v>1.9986578749090904</v>
      </c>
      <c r="N109" s="7">
        <v>1.7008636363636362</v>
      </c>
      <c r="O109" s="7">
        <f t="shared" ref="O109" si="538">N109/P109/H$3*H$1*H$2</f>
        <v>2.4141996622964061</v>
      </c>
      <c r="P109" s="8">
        <v>0.73804090909090903</v>
      </c>
      <c r="Q109" s="8">
        <f t="shared" ref="Q109" si="539">K109-G109</f>
        <v>3.5152274181818655E-2</v>
      </c>
      <c r="R109" s="10"/>
      <c r="S109" s="10"/>
      <c r="T109" s="10"/>
    </row>
    <row r="110" spans="1:20">
      <c r="A110" s="6" t="s">
        <v>165</v>
      </c>
      <c r="B110" s="8">
        <v>1.9179999999999999</v>
      </c>
      <c r="C110" s="9">
        <v>0.11</v>
      </c>
      <c r="D110" s="8">
        <f t="shared" ref="D110" si="540">B110-C110</f>
        <v>1.8079999999999998</v>
      </c>
      <c r="E110" s="7">
        <f t="shared" ref="E110" si="541">D110*H$3</f>
        <v>1.90674392</v>
      </c>
      <c r="F110" s="7">
        <f t="shared" ref="F110" si="542">D110*H$1</f>
        <v>70.512</v>
      </c>
      <c r="G110" s="8">
        <f t="shared" ref="G110" si="543">F110*H$2</f>
        <v>1.9974526540799999</v>
      </c>
      <c r="H110" s="7">
        <f t="shared" ref="H110" si="544">I110/H$3</f>
        <v>2.1609090909090911</v>
      </c>
      <c r="I110" s="7">
        <v>2.2789271409090914</v>
      </c>
      <c r="J110" s="7">
        <f t="shared" ref="J110" si="545">H110*H$1</f>
        <v>84.275454545454551</v>
      </c>
      <c r="K110" s="7">
        <f t="shared" ref="K110" si="546">J110*H$2</f>
        <v>2.3873415922909094</v>
      </c>
      <c r="L110" s="7">
        <v>2.0152733909090905</v>
      </c>
      <c r="M110" s="7">
        <f t="shared" ref="M110" si="547">L110/H$3*H$1*H$2</f>
        <v>2.1111451522909084</v>
      </c>
      <c r="N110" s="7">
        <v>1.7649545454545452</v>
      </c>
      <c r="O110" s="7">
        <f t="shared" ref="O110" si="548">N110/P110/H$3*H$1*H$2</f>
        <v>2.4963817285876639</v>
      </c>
      <c r="P110" s="8">
        <v>0.74063913043478269</v>
      </c>
      <c r="Q110" s="8">
        <f t="shared" ref="Q110" si="549">K110-G110</f>
        <v>0.38988893821090942</v>
      </c>
      <c r="R110" s="10"/>
      <c r="S110" s="10"/>
      <c r="T110" s="10"/>
    </row>
    <row r="111" spans="1:20">
      <c r="A111" s="6" t="s">
        <v>170</v>
      </c>
      <c r="B111" s="8">
        <v>2.2050000000000001</v>
      </c>
      <c r="C111" s="9">
        <v>0.11</v>
      </c>
      <c r="D111" s="8">
        <f t="shared" ref="D111" si="550">B111-C111</f>
        <v>2.0950000000000002</v>
      </c>
      <c r="E111" s="7">
        <f t="shared" ref="E111" si="551">D111*H$3</f>
        <v>2.2094184250000004</v>
      </c>
      <c r="F111" s="7">
        <f t="shared" ref="F111" si="552">D111*H$1</f>
        <v>81.705000000000013</v>
      </c>
      <c r="G111" s="8">
        <f t="shared" ref="G111" si="553">F111*H$2</f>
        <v>2.3145261672000004</v>
      </c>
      <c r="H111" s="7">
        <f t="shared" ref="H111" si="554">I111/H$3</f>
        <v>2.5499999999999998</v>
      </c>
      <c r="I111" s="7">
        <v>2.68926825</v>
      </c>
      <c r="J111" s="7">
        <f t="shared" ref="J111" si="555">H111*H$1</f>
        <v>99.449999999999989</v>
      </c>
      <c r="K111" s="7">
        <f t="shared" ref="K111" si="556">J111*H$2</f>
        <v>2.8172036879999998</v>
      </c>
      <c r="L111" s="7">
        <v>2.5160100714285711</v>
      </c>
      <c r="M111" s="7">
        <f t="shared" ref="M111" si="557">L111/H$3*H$1*H$2</f>
        <v>2.6357031702857139</v>
      </c>
      <c r="N111" s="7">
        <v>2.3434761904761907</v>
      </c>
      <c r="O111" s="7">
        <f t="shared" ref="O111" si="558">N111/P111/H$3*H$1*H$2</f>
        <v>3.2477739622700477</v>
      </c>
      <c r="P111" s="8">
        <v>0.75589047619047611</v>
      </c>
      <c r="Q111" s="8">
        <f t="shared" ref="Q111" si="559">K111-G111</f>
        <v>0.50267752079999939</v>
      </c>
    </row>
    <row r="112" spans="1:20">
      <c r="A112" s="6" t="s">
        <v>180</v>
      </c>
      <c r="B112" s="8">
        <v>2.7389999999999999</v>
      </c>
      <c r="C112" s="9">
        <v>0.11</v>
      </c>
      <c r="D112" s="8">
        <f t="shared" ref="D112" si="560">B112-C112</f>
        <v>2.629</v>
      </c>
      <c r="E112" s="7">
        <f t="shared" ref="E112" si="561">D112*H$3</f>
        <v>2.7725828350000001</v>
      </c>
      <c r="F112" s="7">
        <f t="shared" ref="F112" si="562">D112*H$1</f>
        <v>102.53100000000001</v>
      </c>
      <c r="G112" s="8">
        <f t="shared" ref="G112" si="563">F112*H$2</f>
        <v>2.9044817630400002</v>
      </c>
      <c r="H112" s="7">
        <f t="shared" ref="H112" si="564">I112/H$3</f>
        <v>2.2300000000000004</v>
      </c>
      <c r="I112" s="7">
        <v>2.3517914500000008</v>
      </c>
      <c r="J112" s="7">
        <f t="shared" ref="J112" si="565">H112*H$1</f>
        <v>86.970000000000013</v>
      </c>
      <c r="K112" s="7">
        <f t="shared" ref="K112" si="566">J112*H$2</f>
        <v>2.4636722448000006</v>
      </c>
      <c r="L112" s="7">
        <v>2.2659156571428571</v>
      </c>
      <c r="M112" s="7">
        <f t="shared" ref="M112" si="567">L112/H$3*H$1*H$2</f>
        <v>2.3737111186285715</v>
      </c>
      <c r="N112" s="7">
        <v>2.2802380952380954</v>
      </c>
      <c r="O112" s="7">
        <f t="shared" ref="O112" si="568">N112/P112/H$3*H$1*H$2</f>
        <v>3.1581377555596566</v>
      </c>
      <c r="P112" s="8">
        <v>0.75636818181818188</v>
      </c>
      <c r="Q112" s="8">
        <f t="shared" ref="Q112" si="569">K112-G112</f>
        <v>-0.44080951823999959</v>
      </c>
    </row>
    <row r="113" spans="1:20">
      <c r="A113" s="6" t="s">
        <v>181</v>
      </c>
      <c r="B113" s="8">
        <v>2.2650000000000001</v>
      </c>
      <c r="C113" s="9">
        <v>0.11</v>
      </c>
      <c r="D113" s="8">
        <f t="shared" ref="D113" si="570">B113-C113</f>
        <v>2.1550000000000002</v>
      </c>
      <c r="E113" s="7">
        <f t="shared" ref="E113" si="571">D113*H$3</f>
        <v>2.2726953250000004</v>
      </c>
      <c r="F113" s="7">
        <f t="shared" ref="F113" si="572">D113*H$1</f>
        <v>84.045000000000016</v>
      </c>
      <c r="G113" s="8">
        <f t="shared" ref="G113" si="573">F113*H$2</f>
        <v>2.3808133128000004</v>
      </c>
      <c r="H113" s="7">
        <f t="shared" ref="H113" si="574">I113/H$3</f>
        <v>2.611904761904762</v>
      </c>
      <c r="I113" s="7">
        <v>2.7545539404761907</v>
      </c>
      <c r="J113" s="7">
        <f t="shared" ref="J113" si="575">H113*H$1</f>
        <v>101.86428571428571</v>
      </c>
      <c r="K113" s="7">
        <f t="shared" ref="K113" si="576">J113*H$2</f>
        <v>2.8855951874285712</v>
      </c>
      <c r="L113" s="7">
        <v>2.5205298500000004</v>
      </c>
      <c r="M113" s="7">
        <f t="shared" ref="M113" si="577">L113/H$3*H$1*H$2</f>
        <v>2.6404379664000004</v>
      </c>
      <c r="N113" s="7">
        <v>2.8362272727272728</v>
      </c>
      <c r="O113" s="7">
        <f t="shared" ref="O113" si="578">N113/P113/H$3*H$1*H$2</f>
        <v>3.9251182352776177</v>
      </c>
      <c r="P113" s="8">
        <v>0.75695909090909097</v>
      </c>
      <c r="Q113" s="8">
        <f t="shared" ref="Q113" si="579">K113-G113</f>
        <v>0.50478187462857083</v>
      </c>
    </row>
    <row r="114" spans="1:20">
      <c r="A114" s="6" t="s">
        <v>182</v>
      </c>
      <c r="B114" s="8">
        <v>3.48</v>
      </c>
      <c r="C114" s="9">
        <v>0.11</v>
      </c>
      <c r="D114" s="8">
        <f t="shared" ref="D114" si="580">B114-C114</f>
        <v>3.37</v>
      </c>
      <c r="E114" s="7">
        <f t="shared" ref="E114" si="581">D114*H$3</f>
        <v>3.5540525500000002</v>
      </c>
      <c r="F114" s="7">
        <f t="shared" ref="F114" si="582">D114*H$1</f>
        <v>131.43</v>
      </c>
      <c r="G114" s="8">
        <f t="shared" ref="G114" si="583">F114*H$2</f>
        <v>3.7231280112</v>
      </c>
      <c r="H114" s="7">
        <f t="shared" ref="H114" si="584">I114/H$3</f>
        <v>2.9320000000000004</v>
      </c>
      <c r="I114" s="7">
        <v>3.0921311800000004</v>
      </c>
      <c r="J114" s="7">
        <f t="shared" ref="J114" si="585">H114*H$1</f>
        <v>114.34800000000001</v>
      </c>
      <c r="K114" s="7">
        <f t="shared" ref="K114" si="586">J114*H$2</f>
        <v>3.2392318483200002</v>
      </c>
      <c r="L114" s="7">
        <v>2.8464058850000002</v>
      </c>
      <c r="M114" s="7">
        <f t="shared" ref="M114" si="587">L114/H$3*H$1*H$2</f>
        <v>2.9818167662399997</v>
      </c>
      <c r="N114" s="7">
        <v>2.87195</v>
      </c>
      <c r="O114" s="7">
        <f t="shared" ref="O114" si="588">N114/P114/H$3*H$1*H$2</f>
        <v>3.9325344016173265</v>
      </c>
      <c r="P114" s="8">
        <v>0.7650476190476192</v>
      </c>
      <c r="Q114" s="8">
        <f t="shared" ref="Q114" si="589">K114-G114</f>
        <v>-0.48389616287999981</v>
      </c>
    </row>
    <row r="115" spans="1:20">
      <c r="A115" s="6" t="s">
        <v>183</v>
      </c>
      <c r="B115" s="8">
        <v>3.2440000000000002</v>
      </c>
      <c r="C115" s="9">
        <v>0.11</v>
      </c>
      <c r="D115" s="8">
        <f t="shared" ref="D115" si="590">B115-C115</f>
        <v>3.1340000000000003</v>
      </c>
      <c r="E115" s="7">
        <f t="shared" ref="E115" si="591">D115*H$3</f>
        <v>3.3051634100000005</v>
      </c>
      <c r="F115" s="7">
        <f t="shared" ref="F115" si="592">D115*H$1</f>
        <v>122.22600000000001</v>
      </c>
      <c r="G115" s="8">
        <f t="shared" ref="G115" si="593">F115*H$2</f>
        <v>3.4623985718400005</v>
      </c>
      <c r="H115" s="7">
        <f t="shared" ref="H115:H136" si="594">I115/H$3</f>
        <v>2.9059090909090908</v>
      </c>
      <c r="I115" s="7">
        <v>3.0646153159090912</v>
      </c>
      <c r="J115" s="7">
        <f t="shared" ref="J115" si="595">H115*H$1</f>
        <v>113.33045454545454</v>
      </c>
      <c r="K115" s="7">
        <f t="shared" ref="K115" si="596">J115*H$2</f>
        <v>3.210406983490909</v>
      </c>
      <c r="L115" s="7">
        <v>2.574219340909091</v>
      </c>
      <c r="M115" s="7">
        <f t="shared" ref="M115" si="597">L115/H$3*H$1*H$2</f>
        <v>2.6966816050909093</v>
      </c>
      <c r="N115" s="7">
        <v>2.5842727272727273</v>
      </c>
      <c r="O115" s="7">
        <f t="shared" ref="O115" si="598">N115/P115/H$3*H$1*H$2</f>
        <v>3.4680798101455768</v>
      </c>
      <c r="P115" s="8">
        <v>0.78060869565217383</v>
      </c>
      <c r="Q115" s="8">
        <f t="shared" ref="Q115" si="599">K115-G115</f>
        <v>-0.25199158834909152</v>
      </c>
      <c r="R115" s="10">
        <f>AVERAGE(D104:D115)</f>
        <v>2.3415833333333338</v>
      </c>
      <c r="S115" s="10">
        <f>AVERAGE(H104:H115)</f>
        <v>2.381144338118022</v>
      </c>
      <c r="T115" s="10">
        <f>AVERAGE(K104:K115)</f>
        <v>2.6306543572574159</v>
      </c>
    </row>
    <row r="116" spans="1:20">
      <c r="A116" s="6" t="s">
        <v>184</v>
      </c>
      <c r="B116" s="8">
        <v>2.89</v>
      </c>
      <c r="C116" s="9">
        <v>0.11</v>
      </c>
      <c r="D116" s="8">
        <f t="shared" ref="D116" si="600">B116-C116</f>
        <v>2.7800000000000002</v>
      </c>
      <c r="E116" s="7">
        <f t="shared" ref="E116" si="601">D116*H$3</f>
        <v>2.9318297000000006</v>
      </c>
      <c r="F116" s="7">
        <f t="shared" ref="F116" si="602">D116*H$1</f>
        <v>108.42000000000002</v>
      </c>
      <c r="G116" s="8">
        <f t="shared" ref="G116" si="603">F116*H$2</f>
        <v>3.0713044128000004</v>
      </c>
      <c r="H116" s="7">
        <f t="shared" si="594"/>
        <v>3.0668421052631576</v>
      </c>
      <c r="I116" s="7">
        <v>3.234337686842105</v>
      </c>
      <c r="J116" s="7">
        <f t="shared" ref="J116" si="604">H116*H$1</f>
        <v>119.60684210526314</v>
      </c>
      <c r="K116" s="7">
        <f t="shared" ref="K116" si="605">J116*H$2</f>
        <v>3.3882034860631576</v>
      </c>
      <c r="L116" s="7">
        <v>2.7769678131578961</v>
      </c>
      <c r="M116" s="7">
        <f t="shared" ref="M116" si="606">L116/H$3*H$1*H$2</f>
        <v>2.9090753459368432</v>
      </c>
      <c r="N116" s="7">
        <v>2.6487368421052628</v>
      </c>
      <c r="O116" s="7">
        <f t="shared" ref="O116" si="607">N116/P116/H$3*H$1*H$2</f>
        <v>3.5298879916895052</v>
      </c>
      <c r="P116" s="8">
        <v>0.78607142857142853</v>
      </c>
      <c r="Q116" s="8">
        <f t="shared" ref="Q116" si="608">K116-G116</f>
        <v>0.31689907326315714</v>
      </c>
    </row>
    <row r="117" spans="1:20">
      <c r="A117" s="6" t="s">
        <v>185</v>
      </c>
      <c r="B117" s="8">
        <v>3.2080000000000002</v>
      </c>
      <c r="C117" s="9">
        <v>0.11</v>
      </c>
      <c r="D117" s="8">
        <f t="shared" ref="D117" si="609">B117-C117</f>
        <v>3.0980000000000003</v>
      </c>
      <c r="E117" s="7">
        <f t="shared" ref="E117" si="610">D117*H$3</f>
        <v>3.2671972700000005</v>
      </c>
      <c r="F117" s="7">
        <f t="shared" ref="F117" si="611">D117*H$1</f>
        <v>120.82200000000002</v>
      </c>
      <c r="G117" s="8">
        <f t="shared" ref="G117" si="612">F117*H$2</f>
        <v>3.4226262844800006</v>
      </c>
      <c r="H117" s="7">
        <f t="shared" si="594"/>
        <v>4.5700000000000012</v>
      </c>
      <c r="I117" s="7">
        <v>4.8195905500000018</v>
      </c>
      <c r="J117" s="7">
        <f t="shared" ref="J117" si="613">H117*H$1</f>
        <v>178.23000000000005</v>
      </c>
      <c r="K117" s="7">
        <f t="shared" ref="K117" si="614">J117*H$2</f>
        <v>5.0488709232000017</v>
      </c>
      <c r="L117" s="7">
        <v>3.8654415052631581</v>
      </c>
      <c r="M117" s="7">
        <f t="shared" ref="M117" si="615">L117/H$3*H$1*H$2</f>
        <v>4.0493305434947366</v>
      </c>
      <c r="N117" s="7">
        <v>2.9170000000000003</v>
      </c>
      <c r="O117" s="7">
        <f t="shared" ref="O117" si="616">N117/P117/H$3*H$1*H$2</f>
        <v>3.8795536470819245</v>
      </c>
      <c r="P117" s="8">
        <v>0.78766000000000014</v>
      </c>
      <c r="Q117" s="8">
        <f t="shared" ref="Q117" si="617">K117-G117</f>
        <v>1.6262446387200011</v>
      </c>
    </row>
    <row r="118" spans="1:20">
      <c r="A118" s="6" t="s">
        <v>187</v>
      </c>
      <c r="B118" s="8">
        <v>3.3580000000000001</v>
      </c>
      <c r="C118" s="9">
        <v>0.11</v>
      </c>
      <c r="D118" s="8">
        <f t="shared" ref="D118" si="618">B118-C118</f>
        <v>3.2480000000000002</v>
      </c>
      <c r="E118" s="7">
        <f t="shared" ref="E118" si="619">D118*H$3</f>
        <v>3.4253895200000004</v>
      </c>
      <c r="F118" s="7">
        <f t="shared" ref="F118" si="620">D118*H$1</f>
        <v>126.67200000000001</v>
      </c>
      <c r="G118" s="8">
        <f t="shared" ref="G118" si="621">F118*H$2</f>
        <v>3.5883441484800005</v>
      </c>
      <c r="H118" s="7">
        <f t="shared" si="594"/>
        <v>2.9569565217391314</v>
      </c>
      <c r="I118" s="7">
        <v>3.1184507021739143</v>
      </c>
      <c r="J118" s="7">
        <f t="shared" ref="J118" si="622">H118*H$1</f>
        <v>115.32130434782613</v>
      </c>
      <c r="K118" s="7">
        <f t="shared" ref="K118" si="623">J118*H$2</f>
        <v>3.2668034581565228</v>
      </c>
      <c r="L118" s="7">
        <v>2.7383307739130442</v>
      </c>
      <c r="M118" s="7">
        <f t="shared" ref="M118" si="624">L118/H$3*H$1*H$2</f>
        <v>2.8686002429217399</v>
      </c>
      <c r="N118" s="7">
        <v>2.6220434782608693</v>
      </c>
      <c r="O118" s="7">
        <f t="shared" ref="O118" si="625">N118/P118/H$3*H$1*H$2</f>
        <v>3.4533327385007109</v>
      </c>
      <c r="P118" s="8">
        <v>0.7954</v>
      </c>
      <c r="Q118" s="8">
        <f t="shared" ref="Q118" si="626">K118-G118</f>
        <v>-0.32154069032347765</v>
      </c>
    </row>
    <row r="119" spans="1:20">
      <c r="A119" s="6" t="s">
        <v>186</v>
      </c>
      <c r="B119" s="8">
        <v>2.9220000000000002</v>
      </c>
      <c r="C119" s="9">
        <v>0.11</v>
      </c>
      <c r="D119" s="8">
        <f t="shared" ref="D119" si="627">B119-C119</f>
        <v>2.8120000000000003</v>
      </c>
      <c r="E119" s="7">
        <f t="shared" ref="E119" si="628">D119*H$3</f>
        <v>2.9655773800000005</v>
      </c>
      <c r="F119" s="7">
        <f t="shared" ref="F119" si="629">D119*H$1</f>
        <v>109.66800000000001</v>
      </c>
      <c r="G119" s="8">
        <f t="shared" ref="G119" si="630">F119*H$2</f>
        <v>3.1066575571200001</v>
      </c>
      <c r="H119" s="7">
        <f t="shared" si="594"/>
        <v>3.0128571428571429</v>
      </c>
      <c r="I119" s="7">
        <v>3.1774043357142858</v>
      </c>
      <c r="J119" s="7">
        <f t="shared" ref="J119" si="631">H119*H$1</f>
        <v>117.50142857142858</v>
      </c>
      <c r="K119" s="7">
        <f t="shared" ref="K119" si="632">J119*H$2</f>
        <v>3.3285616683428572</v>
      </c>
      <c r="L119" s="7">
        <v>2.7952319476190479</v>
      </c>
      <c r="M119" s="7">
        <f t="shared" ref="M119" si="633">L119/H$3*H$1*H$2</f>
        <v>2.9282083524571432</v>
      </c>
      <c r="N119" s="7">
        <v>2.6829999999999994</v>
      </c>
      <c r="O119" s="7">
        <f t="shared" ref="O119" si="634">N119/P119/H$3*H$1*H$2</f>
        <v>3.5116006079675035</v>
      </c>
      <c r="P119" s="8">
        <v>0.80038636363636373</v>
      </c>
      <c r="Q119" s="8">
        <f t="shared" ref="Q119" si="635">K119-G119</f>
        <v>0.22190411122285703</v>
      </c>
    </row>
    <row r="120" spans="1:20">
      <c r="A120" s="6" t="s">
        <v>188</v>
      </c>
      <c r="B120" s="8">
        <v>3.2450000000000001</v>
      </c>
      <c r="C120" s="9">
        <v>0.11</v>
      </c>
      <c r="D120" s="8">
        <f t="shared" ref="D120" si="636">B120-C120</f>
        <v>3.1350000000000002</v>
      </c>
      <c r="E120" s="7">
        <f t="shared" ref="E120" si="637">D120*H$3</f>
        <v>3.3062180250000006</v>
      </c>
      <c r="F120" s="7">
        <f t="shared" ref="F120" si="638">D120*H$1</f>
        <v>122.26500000000001</v>
      </c>
      <c r="G120" s="8">
        <f t="shared" ref="G120" si="639">F120*H$2</f>
        <v>3.4635033576000005</v>
      </c>
      <c r="H120" s="7">
        <f t="shared" si="594"/>
        <v>3.1875000000000004</v>
      </c>
      <c r="I120" s="7">
        <v>3.3615853125000008</v>
      </c>
      <c r="J120" s="7">
        <f t="shared" ref="J120" si="640">H120*H$1</f>
        <v>124.31250000000001</v>
      </c>
      <c r="K120" s="7">
        <f t="shared" ref="K120" si="641">J120*H$2</f>
        <v>3.5215046100000005</v>
      </c>
      <c r="L120" s="7">
        <v>3.0815850299999998</v>
      </c>
      <c r="M120" s="7">
        <f t="shared" ref="M120" si="642">L120/H$3*H$1*H$2</f>
        <v>3.2281839907199994</v>
      </c>
      <c r="N120" s="7">
        <v>2.9594999999999998</v>
      </c>
      <c r="O120" s="7">
        <f t="shared" ref="O120" si="643">N120/P120/H$3*H$1*H$2</f>
        <v>3.758123785334889</v>
      </c>
      <c r="P120" s="8">
        <v>0.82495714285714272</v>
      </c>
      <c r="Q120" s="8">
        <f t="shared" ref="Q120" si="644">K120-G120</f>
        <v>5.8001252399999981E-2</v>
      </c>
    </row>
    <row r="121" spans="1:20">
      <c r="A121" s="6" t="s">
        <v>189</v>
      </c>
      <c r="B121" s="8">
        <v>3.2519999999999998</v>
      </c>
      <c r="C121" s="9">
        <v>0.11</v>
      </c>
      <c r="D121" s="8">
        <f t="shared" ref="D121" si="645">B121-C121</f>
        <v>3.1419999999999999</v>
      </c>
      <c r="E121" s="7">
        <f t="shared" ref="E121" si="646">D121*H$3</f>
        <v>3.3136003300000003</v>
      </c>
      <c r="F121" s="7">
        <f t="shared" ref="F121" si="647">D121*H$1</f>
        <v>122.538</v>
      </c>
      <c r="G121" s="8">
        <f t="shared" ref="G121" si="648">F121*H$2</f>
        <v>3.4712368579199997</v>
      </c>
      <c r="H121" s="7">
        <f t="shared" si="594"/>
        <v>3.6181818181818177</v>
      </c>
      <c r="I121" s="7">
        <v>3.8157888181818178</v>
      </c>
      <c r="J121" s="7">
        <f t="shared" ref="J121" si="649">H121*H$1</f>
        <v>141.1090909090909</v>
      </c>
      <c r="K121" s="7">
        <f t="shared" ref="K121" si="650">J121*H$2</f>
        <v>3.9973157498181813</v>
      </c>
      <c r="L121" s="7">
        <v>3.4035302272727281</v>
      </c>
      <c r="M121" s="7">
        <f t="shared" ref="M121" si="651">L121/H$3*H$1*H$2</f>
        <v>3.5654449527272734</v>
      </c>
      <c r="N121" s="7">
        <v>3.2724090909090915</v>
      </c>
      <c r="O121" s="7">
        <f t="shared" ref="O121" si="652">N121/P121/H$3*H$1*H$2</f>
        <v>4.1913732101315135</v>
      </c>
      <c r="P121" s="8">
        <v>0.81789090909090911</v>
      </c>
      <c r="Q121" s="8">
        <f t="shared" ref="Q121" si="653">K121-G121</f>
        <v>0.52607889189818158</v>
      </c>
    </row>
    <row r="122" spans="1:20">
      <c r="A122" s="6" t="s">
        <v>190</v>
      </c>
      <c r="B122" s="8">
        <v>4.0549999999999997</v>
      </c>
      <c r="C122" s="9">
        <v>0</v>
      </c>
      <c r="D122" s="8">
        <f t="shared" ref="D122" si="654">B122-C122</f>
        <v>4.0549999999999997</v>
      </c>
      <c r="E122" s="7">
        <f t="shared" ref="E122" si="655">D122*H$3</f>
        <v>4.2764638250000004</v>
      </c>
      <c r="F122" s="7">
        <f t="shared" ref="F122" si="656">D122*H$1</f>
        <v>158.14499999999998</v>
      </c>
      <c r="G122" s="8">
        <f t="shared" ref="G122" si="657">F122*H$2</f>
        <v>4.4799062567999997</v>
      </c>
      <c r="H122" s="7">
        <f t="shared" si="594"/>
        <v>4.2847619047619059</v>
      </c>
      <c r="I122" s="7">
        <v>4.5187741761904778</v>
      </c>
      <c r="J122" s="7">
        <f t="shared" ref="J122" si="658">H122*H$1</f>
        <v>167.10571428571433</v>
      </c>
      <c r="K122" s="7">
        <f t="shared" ref="K122" si="659">J122*H$2</f>
        <v>4.7337439373714298</v>
      </c>
      <c r="L122" s="7">
        <v>3.9137934444444444</v>
      </c>
      <c r="M122" s="7">
        <f t="shared" ref="M122" si="660">L122/H$3*H$1*H$2</f>
        <v>4.0999827093333332</v>
      </c>
      <c r="N122" s="7">
        <v>3.8150476190476184</v>
      </c>
      <c r="O122" s="7">
        <f t="shared" ref="O122" si="661">N122/P122/H$3*H$1*H$2</f>
        <v>5.0026664757775308</v>
      </c>
      <c r="P122" s="8">
        <v>0.79888181818181825</v>
      </c>
      <c r="Q122" s="8">
        <f t="shared" ref="Q122" si="662">K122-G122</f>
        <v>0.25383768057143019</v>
      </c>
    </row>
    <row r="123" spans="1:20">
      <c r="A123" s="6" t="s">
        <v>191</v>
      </c>
      <c r="B123" s="8">
        <v>4.5430000000000001</v>
      </c>
      <c r="C123" s="9">
        <v>0</v>
      </c>
      <c r="D123" s="8">
        <f t="shared" ref="D123" si="663">B123-C123</f>
        <v>4.5430000000000001</v>
      </c>
      <c r="E123" s="7">
        <f t="shared" ref="E123" si="664">D123*H$3</f>
        <v>4.7911159450000005</v>
      </c>
      <c r="F123" s="7">
        <f t="shared" ref="F123" si="665">D123*H$1</f>
        <v>177.17699999999999</v>
      </c>
      <c r="G123" s="8">
        <f t="shared" ref="G123" si="666">F123*H$2</f>
        <v>5.0190417076799996</v>
      </c>
      <c r="H123" s="7">
        <f t="shared" si="594"/>
        <v>4.6372727272727277</v>
      </c>
      <c r="I123" s="7">
        <v>4.8905373772727279</v>
      </c>
      <c r="J123" s="7">
        <f t="shared" ref="J123" si="667">H123*H$1</f>
        <v>180.85363636363638</v>
      </c>
      <c r="K123" s="7">
        <f t="shared" ref="K123" si="668">J123*H$2</f>
        <v>5.1231928743272732</v>
      </c>
      <c r="L123" s="7">
        <v>3.1600100363636354</v>
      </c>
      <c r="M123" s="7">
        <f t="shared" ref="M123" si="669">L123/H$3*H$1*H$2</f>
        <v>3.3103398772363626</v>
      </c>
      <c r="N123" s="7">
        <v>4.0314545454545447</v>
      </c>
      <c r="O123" s="7">
        <f>N123/P123/H$3*H$1*H$2</f>
        <v>5.3199486715115496</v>
      </c>
      <c r="P123" s="8">
        <v>0.79384999999999983</v>
      </c>
      <c r="Q123" s="8">
        <f>K123-G123</f>
        <v>0.10415116664727364</v>
      </c>
    </row>
    <row r="124" spans="1:20">
      <c r="A124" s="6" t="s">
        <v>192</v>
      </c>
      <c r="B124" s="8">
        <v>4.9989999999999997</v>
      </c>
      <c r="C124" s="9">
        <v>0</v>
      </c>
      <c r="D124" s="8">
        <f t="shared" ref="D124" si="670">B124-C124</f>
        <v>4.9989999999999997</v>
      </c>
      <c r="E124" s="7">
        <f t="shared" ref="E124" si="671">D124*H$3</f>
        <v>5.2720203850000003</v>
      </c>
      <c r="F124" s="7">
        <f t="shared" ref="F124" si="672">D124*H$1</f>
        <v>194.96099999999998</v>
      </c>
      <c r="G124" s="8">
        <f t="shared" ref="G124" si="673">F124*H$2</f>
        <v>5.5228240142399994</v>
      </c>
      <c r="H124" s="7">
        <f t="shared" si="594"/>
        <v>5.8138095238095238</v>
      </c>
      <c r="I124" s="7">
        <v>6.1313307309523815</v>
      </c>
      <c r="J124" s="7">
        <f t="shared" ref="J124" si="674">H124*H$1</f>
        <v>226.73857142857142</v>
      </c>
      <c r="K124" s="7">
        <f t="shared" ref="K124" si="675">J124*H$2</f>
        <v>6.4230139732571425</v>
      </c>
      <c r="L124" s="7">
        <v>3.6871349190476179</v>
      </c>
      <c r="M124" s="7">
        <f t="shared" ref="M124" si="676">L124/H$3*H$1*H$2</f>
        <v>3.8625414523428558</v>
      </c>
      <c r="N124" s="7">
        <v>5.1148571428571428</v>
      </c>
      <c r="O124" s="7">
        <f t="shared" ref="O124" si="677">N124/P124/H$3*H$1*H$2</f>
        <v>6.7904037163160007</v>
      </c>
      <c r="P124" s="8">
        <v>0.789081818181818</v>
      </c>
      <c r="Q124" s="8">
        <f t="shared" ref="Q124" si="678">K124-G124</f>
        <v>0.90018995901714316</v>
      </c>
    </row>
    <row r="125" spans="1:20">
      <c r="A125" s="6" t="s">
        <v>193</v>
      </c>
      <c r="B125" s="8">
        <v>6.492</v>
      </c>
      <c r="C125" s="9">
        <v>0</v>
      </c>
      <c r="D125" s="8">
        <f t="shared" ref="D125:D126" si="679">B125-C125</f>
        <v>6.492</v>
      </c>
      <c r="E125" s="7">
        <f t="shared" ref="E125:E126" si="680">D125*H$3</f>
        <v>6.8465605800000002</v>
      </c>
      <c r="F125" s="7">
        <f t="shared" ref="F125:F126" si="681">D125*H$1</f>
        <v>253.18799999999999</v>
      </c>
      <c r="G125" s="8">
        <f t="shared" ref="G125:G126" si="682">F125*H$2</f>
        <v>7.1722691539199994</v>
      </c>
      <c r="H125" s="7">
        <f t="shared" si="594"/>
        <v>6.2047619047619049</v>
      </c>
      <c r="I125" s="7">
        <v>6.5436349761904768</v>
      </c>
      <c r="J125" s="7">
        <f t="shared" ref="J125:J126" si="683">H125*H$1</f>
        <v>241.98571428571429</v>
      </c>
      <c r="K125" s="7">
        <f t="shared" ref="K125:K126" si="684">J125*H$2</f>
        <v>6.8549325965714285</v>
      </c>
      <c r="L125" s="7">
        <v>5.3006958690476189</v>
      </c>
      <c r="M125" s="7">
        <f t="shared" ref="M125:M126" si="685">L125/H$3*H$1*H$2</f>
        <v>5.5528636651428576</v>
      </c>
      <c r="N125" s="7">
        <v>5.5706190476190471</v>
      </c>
      <c r="O125" s="7">
        <f t="shared" ref="O125:O126" si="686">N125/P125/H$3*H$1*H$2</f>
        <v>7.258673430029023</v>
      </c>
      <c r="P125" s="8">
        <v>0.80395238095238086</v>
      </c>
      <c r="Q125" s="8">
        <f t="shared" ref="Q125:Q126" si="687">K125-G125</f>
        <v>-0.31733655734857091</v>
      </c>
    </row>
    <row r="126" spans="1:20">
      <c r="A126" s="6" t="s">
        <v>194</v>
      </c>
      <c r="B126" s="8">
        <v>7.0469999999999997</v>
      </c>
      <c r="C126" s="9">
        <v>0</v>
      </c>
      <c r="D126" s="8">
        <f t="shared" si="679"/>
        <v>7.0469999999999997</v>
      </c>
      <c r="E126" s="7">
        <f t="shared" si="680"/>
        <v>7.4318719050000004</v>
      </c>
      <c r="F126" s="7">
        <f t="shared" si="681"/>
        <v>274.83299999999997</v>
      </c>
      <c r="G126" s="8">
        <f t="shared" si="682"/>
        <v>7.7854252507199995</v>
      </c>
      <c r="H126" s="7">
        <f t="shared" si="594"/>
        <v>5.86</v>
      </c>
      <c r="I126" s="7">
        <v>6.1800439000000011</v>
      </c>
      <c r="J126" s="7">
        <f t="shared" si="683"/>
        <v>228.54000000000002</v>
      </c>
      <c r="K126" s="7">
        <f t="shared" si="684"/>
        <v>6.4740445536000006</v>
      </c>
      <c r="L126" s="7">
        <v>4.7673871074999994</v>
      </c>
      <c r="M126" s="7">
        <f t="shared" si="685"/>
        <v>4.9941840280799994</v>
      </c>
      <c r="N126" s="7">
        <v>5.1202380952380953</v>
      </c>
      <c r="O126" s="7">
        <f t="shared" si="686"/>
        <v>6.7409707277489241</v>
      </c>
      <c r="P126" s="8">
        <v>0.7957045454545455</v>
      </c>
      <c r="Q126" s="8">
        <f t="shared" si="687"/>
        <v>-1.3113806971199988</v>
      </c>
    </row>
    <row r="127" spans="1:20">
      <c r="A127" s="6" t="s">
        <v>195</v>
      </c>
      <c r="B127" s="8">
        <v>6.2809999999999997</v>
      </c>
      <c r="C127" s="9">
        <v>0</v>
      </c>
      <c r="D127" s="8">
        <f t="shared" ref="D127" si="688">B127-C127</f>
        <v>6.2809999999999997</v>
      </c>
      <c r="E127" s="7">
        <f t="shared" ref="E127" si="689">D127*H$3</f>
        <v>6.6240368150000002</v>
      </c>
      <c r="F127" s="7">
        <f t="shared" ref="F127" si="690">D127*H$1</f>
        <v>244.95899999999997</v>
      </c>
      <c r="G127" s="8">
        <f t="shared" ref="G127" si="691">F127*H$2</f>
        <v>6.9391593585599995</v>
      </c>
      <c r="H127" s="7">
        <f t="shared" si="594"/>
        <v>4.6028571428571423</v>
      </c>
      <c r="I127" s="7">
        <v>4.8542421857142859</v>
      </c>
      <c r="J127" s="7">
        <f t="shared" ref="J127" si="692">H127*H$1</f>
        <v>179.51142857142855</v>
      </c>
      <c r="K127" s="7">
        <f t="shared" ref="K127" si="693">J127*H$2</f>
        <v>5.0851710267428567</v>
      </c>
      <c r="L127" s="7">
        <v>4.1622138666666668</v>
      </c>
      <c r="M127" s="7">
        <f t="shared" ref="M127" si="694">L127/H$3*H$1*H$2</f>
        <v>4.3602211327999996</v>
      </c>
      <c r="N127" s="7">
        <v>3.863818181818182</v>
      </c>
      <c r="O127" s="7">
        <f t="shared" ref="O127" si="695">N127/P127/H$3*H$1*H$2</f>
        <v>5.1776958899158876</v>
      </c>
      <c r="P127" s="8">
        <v>0.78174347826086954</v>
      </c>
      <c r="Q127" s="8">
        <f t="shared" ref="Q127" si="696">K127-G127</f>
        <v>-1.8539883318171428</v>
      </c>
      <c r="R127" s="10">
        <f>AVERAGE(D116:D127)</f>
        <v>4.3026666666666662</v>
      </c>
      <c r="S127" s="10">
        <f>AVERAGE(H116:H127)</f>
        <v>4.3179833992920367</v>
      </c>
      <c r="T127" s="10">
        <f>AVERAGE(K116:K127)</f>
        <v>4.7704465714542374</v>
      </c>
    </row>
    <row r="128" spans="1:20">
      <c r="A128" s="6" t="s">
        <v>196</v>
      </c>
      <c r="B128" s="8">
        <v>4.8579999999999997</v>
      </c>
      <c r="C128" s="9">
        <v>0</v>
      </c>
      <c r="D128" s="8">
        <f t="shared" ref="D128" si="697">B128-C128</f>
        <v>4.8579999999999997</v>
      </c>
      <c r="E128" s="7">
        <f t="shared" ref="E128" si="698">D128*H$3</f>
        <v>5.1233196699999999</v>
      </c>
      <c r="F128" s="7">
        <f t="shared" ref="F128" si="699">D128*H$1</f>
        <v>189.46199999999999</v>
      </c>
      <c r="G128" s="8">
        <f t="shared" ref="G128" si="700">F128*H$2</f>
        <v>5.3670492220799995</v>
      </c>
      <c r="H128" s="7">
        <f t="shared" si="594"/>
        <v>4.9734999999999996</v>
      </c>
      <c r="I128" s="7">
        <v>5.2451277024999996</v>
      </c>
      <c r="J128" s="7">
        <f t="shared" ref="J128" si="701">H128*H$1</f>
        <v>193.9665</v>
      </c>
      <c r="K128" s="7">
        <f t="shared" ref="K128" si="702">J128*H$2</f>
        <v>5.4946519773600002</v>
      </c>
      <c r="L128" s="7">
        <v>4.4847502874999998</v>
      </c>
      <c r="M128" s="7">
        <f t="shared" ref="M128" si="703">L128/H$3*H$1*H$2</f>
        <v>4.6981014443999989</v>
      </c>
      <c r="N128" s="7">
        <v>4.2554499999999997</v>
      </c>
      <c r="O128" s="7">
        <f t="shared" ref="O128" si="704">N128/P128/H$3*H$1*H$2</f>
        <v>5.6292955392347652</v>
      </c>
      <c r="P128" s="8">
        <v>0.79190952380952373</v>
      </c>
      <c r="Q128" s="8">
        <f t="shared" ref="Q128" si="705">K128-G128</f>
        <v>0.12760275528000076</v>
      </c>
    </row>
    <row r="129" spans="1:20">
      <c r="A129" s="6" t="s">
        <v>197</v>
      </c>
      <c r="B129" s="8">
        <v>7.3220000000000001</v>
      </c>
      <c r="C129" s="9">
        <v>0</v>
      </c>
      <c r="D129" s="8">
        <f t="shared" ref="D129:D130" si="706">B129-C129</f>
        <v>7.3220000000000001</v>
      </c>
      <c r="E129" s="7">
        <f t="shared" ref="E129:E130" si="707">D129*H$3</f>
        <v>7.721891030000001</v>
      </c>
      <c r="F129" s="7">
        <f t="shared" ref="F129:F130" si="708">D129*H$1</f>
        <v>285.55799999999999</v>
      </c>
      <c r="G129" s="8">
        <f t="shared" ref="G129:G130" si="709">F129*H$2</f>
        <v>8.0892413347200005</v>
      </c>
      <c r="H129" s="7">
        <f t="shared" si="594"/>
        <v>5.3731578947368419</v>
      </c>
      <c r="I129" s="7">
        <v>5.6666129131578948</v>
      </c>
      <c r="J129" s="7">
        <f t="shared" ref="J129:J130" si="710">H129*H$1</f>
        <v>209.55315789473684</v>
      </c>
      <c r="K129" s="7">
        <f t="shared" ref="K129:K130" si="711">J129*H$2</f>
        <v>5.9361883283368417</v>
      </c>
      <c r="L129" s="7">
        <v>4.7402168947368422</v>
      </c>
      <c r="M129" s="7">
        <f t="shared" ref="M129:M130" si="712">L129/H$3*H$1*H$2</f>
        <v>4.9657212581052628</v>
      </c>
      <c r="N129" s="7">
        <v>4.4630000000000001</v>
      </c>
      <c r="O129" s="7">
        <f t="shared" ref="O129:O130" si="713">N129/P129/H$3*H$1*H$2</f>
        <v>5.9460459112220763</v>
      </c>
      <c r="P129" s="8">
        <v>0.78628999999999993</v>
      </c>
      <c r="Q129" s="8">
        <f t="shared" ref="Q129:Q130" si="714">K129-G129</f>
        <v>-2.1530530063831588</v>
      </c>
    </row>
    <row r="130" spans="1:20">
      <c r="A130" s="6" t="s">
        <v>198</v>
      </c>
      <c r="B130" s="8">
        <v>5.4059999999999997</v>
      </c>
      <c r="C130" s="9">
        <v>0</v>
      </c>
      <c r="D130" s="8">
        <f t="shared" si="706"/>
        <v>5.4059999999999997</v>
      </c>
      <c r="E130" s="7">
        <f t="shared" si="707"/>
        <v>5.7012486899999999</v>
      </c>
      <c r="F130" s="7">
        <f t="shared" si="708"/>
        <v>210.83399999999997</v>
      </c>
      <c r="G130" s="8">
        <f t="shared" si="709"/>
        <v>5.972471818559999</v>
      </c>
      <c r="H130" s="7">
        <f t="shared" si="594"/>
        <v>5.6808695652173915</v>
      </c>
      <c r="I130" s="7">
        <v>5.9911302565217399</v>
      </c>
      <c r="J130" s="7">
        <f t="shared" si="710"/>
        <v>221.55391304347827</v>
      </c>
      <c r="K130" s="7">
        <f t="shared" si="711"/>
        <v>6.2761438000695655</v>
      </c>
      <c r="L130" s="7">
        <v>5.0754493195652177</v>
      </c>
      <c r="M130" s="7">
        <f t="shared" si="712"/>
        <v>5.3169015554086965</v>
      </c>
      <c r="N130" s="7">
        <v>4.979304347826087</v>
      </c>
      <c r="O130" s="7">
        <f t="shared" si="713"/>
        <v>6.6000386486974696</v>
      </c>
      <c r="P130" s="8">
        <v>0.79032608695652162</v>
      </c>
      <c r="Q130" s="8">
        <f t="shared" si="714"/>
        <v>0.30367198150956654</v>
      </c>
    </row>
    <row r="131" spans="1:20">
      <c r="A131" s="6" t="s">
        <v>199</v>
      </c>
      <c r="B131" s="8">
        <v>6.1470000000000002</v>
      </c>
      <c r="C131" s="9">
        <v>0</v>
      </c>
      <c r="D131" s="8">
        <f t="shared" ref="D131" si="715">B131-C131</f>
        <v>6.1470000000000002</v>
      </c>
      <c r="E131" s="7">
        <f t="shared" ref="E131" si="716">D131*H$3</f>
        <v>6.4827184050000008</v>
      </c>
      <c r="F131" s="7">
        <f t="shared" ref="F131" si="717">D131*H$1</f>
        <v>239.733</v>
      </c>
      <c r="G131" s="8">
        <f t="shared" ref="G131" si="718">F131*H$2</f>
        <v>6.7911180667200002</v>
      </c>
      <c r="H131" s="7">
        <f t="shared" si="594"/>
        <v>7.8165000000000004</v>
      </c>
      <c r="I131" s="7">
        <v>8.2433981475000007</v>
      </c>
      <c r="J131" s="7">
        <f t="shared" ref="J131" si="719">H131*H$1</f>
        <v>304.84350000000001</v>
      </c>
      <c r="K131" s="7">
        <f t="shared" ref="K131" si="720">J131*H$2</f>
        <v>8.6355578930399997</v>
      </c>
      <c r="L131" s="7">
        <v>6.9061463275000001</v>
      </c>
      <c r="M131" s="7">
        <f t="shared" ref="M131" si="721">L131/H$3*H$1*H$2</f>
        <v>7.2346895493599996</v>
      </c>
      <c r="N131" s="7">
        <v>6.7045999999999992</v>
      </c>
      <c r="O131" s="7">
        <f t="shared" ref="O131" si="722">N131/P131/H$3*H$1*H$2</f>
        <v>8.8731934420380192</v>
      </c>
      <c r="P131" s="8">
        <v>0.79154761904761894</v>
      </c>
      <c r="Q131" s="8">
        <f t="shared" ref="Q131" si="723">K131-G131</f>
        <v>1.8444398263199995</v>
      </c>
    </row>
    <row r="132" spans="1:20">
      <c r="A132" s="6" t="s">
        <v>200</v>
      </c>
      <c r="B132" s="8">
        <v>8.6929999999999996</v>
      </c>
      <c r="C132" s="9">
        <v>0</v>
      </c>
      <c r="D132" s="8">
        <f t="shared" ref="D132" si="724">B132-C132</f>
        <v>8.6929999999999996</v>
      </c>
      <c r="E132" s="7">
        <f t="shared" ref="E132" si="725">D132*H$3</f>
        <v>9.1677681950000007</v>
      </c>
      <c r="F132" s="7">
        <f t="shared" ref="F132" si="726">D132*H$1</f>
        <v>339.02699999999999</v>
      </c>
      <c r="G132" s="8">
        <f t="shared" ref="G132" si="727">F132*H$2</f>
        <v>9.6039026116799988</v>
      </c>
      <c r="H132" s="7">
        <f t="shared" si="594"/>
        <v>9.6452380952380956</v>
      </c>
      <c r="I132" s="7">
        <v>10.172012773809525</v>
      </c>
      <c r="J132" s="7">
        <f t="shared" ref="J132" si="728">H132*H$1</f>
        <v>376.16428571428571</v>
      </c>
      <c r="K132" s="7">
        <f t="shared" ref="K132" si="729">J132*H$2</f>
        <v>10.655921699428571</v>
      </c>
      <c r="L132" s="7">
        <v>7.5726378976190496</v>
      </c>
      <c r="M132" s="7">
        <f t="shared" ref="M132" si="730">L132/H$3*H$1*H$2</f>
        <v>7.9328878452571434</v>
      </c>
      <c r="N132" s="7">
        <v>8.1634761904761906</v>
      </c>
      <c r="O132" s="7">
        <f t="shared" ref="O132" si="731">N132/P132/H$3*H$1*H$2</f>
        <v>10.984886293449879</v>
      </c>
      <c r="P132" s="8">
        <v>0.77850909090909071</v>
      </c>
      <c r="Q132" s="8">
        <f t="shared" ref="Q132" si="732">K132-G132</f>
        <v>1.0520190877485724</v>
      </c>
    </row>
    <row r="133" spans="1:20">
      <c r="A133" s="6" t="s">
        <v>201</v>
      </c>
      <c r="B133" s="8">
        <v>10.311</v>
      </c>
      <c r="C133" s="9">
        <v>0</v>
      </c>
      <c r="D133" s="8">
        <f t="shared" ref="D133:D135" si="733">B133-C133</f>
        <v>10.311</v>
      </c>
      <c r="E133" s="7">
        <f t="shared" ref="E133:E135" si="734">D133*H$3</f>
        <v>10.874135265000001</v>
      </c>
      <c r="F133" s="7">
        <f t="shared" ref="F133:F135" si="735">D133*H$1</f>
        <v>402.12900000000002</v>
      </c>
      <c r="G133" s="8">
        <f t="shared" ref="G133:G135" si="736">F133*H$2</f>
        <v>11.391445971360001</v>
      </c>
      <c r="H133" s="7">
        <f t="shared" si="594"/>
        <v>8.9433333333333369</v>
      </c>
      <c r="I133" s="7">
        <v>9.4317734833333375</v>
      </c>
      <c r="J133" s="7">
        <f t="shared" ref="J133:J135" si="737">H133*H$1</f>
        <v>348.79000000000013</v>
      </c>
      <c r="K133" s="7">
        <f t="shared" ref="K133:K135" si="738">J133*H$2</f>
        <v>9.8804673136000041</v>
      </c>
      <c r="L133" s="7">
        <v>7.3014511833333344</v>
      </c>
      <c r="M133" s="7">
        <f t="shared" ref="M133:M135" si="739">L133/H$3*H$1*H$2</f>
        <v>7.6488000783999999</v>
      </c>
      <c r="N133" s="7">
        <v>7.5979047619047613</v>
      </c>
      <c r="O133" s="7">
        <f t="shared" ref="O133:O135" si="740">N133/P133/H$3*H$1*H$2</f>
        <v>10.198954384652989</v>
      </c>
      <c r="P133" s="8">
        <v>0.78040909090909105</v>
      </c>
      <c r="Q133" s="8">
        <f t="shared" ref="Q133:Q135" si="741">K133-G133</f>
        <v>-1.5109786577599973</v>
      </c>
    </row>
    <row r="134" spans="1:20">
      <c r="A134" s="6" t="s">
        <v>202</v>
      </c>
      <c r="B134" s="8">
        <v>7.7939999999999996</v>
      </c>
      <c r="C134" s="9">
        <v>0</v>
      </c>
      <c r="D134" s="8">
        <f t="shared" si="733"/>
        <v>7.7939999999999996</v>
      </c>
      <c r="E134" s="7">
        <f t="shared" si="734"/>
        <v>8.2196693100000005</v>
      </c>
      <c r="F134" s="7">
        <f t="shared" si="735"/>
        <v>303.96600000000001</v>
      </c>
      <c r="G134" s="8">
        <f t="shared" si="736"/>
        <v>8.6107002134399995</v>
      </c>
      <c r="H134" s="7">
        <f t="shared" si="594"/>
        <v>8.5759999999999987</v>
      </c>
      <c r="I134" s="7">
        <v>9.0443782399999986</v>
      </c>
      <c r="J134" s="7">
        <f t="shared" si="737"/>
        <v>334.46399999999994</v>
      </c>
      <c r="K134" s="7">
        <f t="shared" si="738"/>
        <v>9.4746426777599986</v>
      </c>
      <c r="L134" s="7">
        <v>5.4523595500000006</v>
      </c>
      <c r="M134" s="7">
        <f t="shared" si="739"/>
        <v>5.7117423791999995</v>
      </c>
      <c r="N134" s="7">
        <v>7.1869499999999986</v>
      </c>
      <c r="O134" s="7">
        <f t="shared" si="740"/>
        <v>9.734924810359681</v>
      </c>
      <c r="P134" s="8">
        <v>0.77338571428571423</v>
      </c>
      <c r="Q134" s="8">
        <f t="shared" si="741"/>
        <v>0.8639424643199991</v>
      </c>
    </row>
    <row r="135" spans="1:20">
      <c r="A135" s="6" t="s">
        <v>203</v>
      </c>
      <c r="B135" s="8">
        <v>10.234</v>
      </c>
      <c r="C135" s="9">
        <v>0</v>
      </c>
      <c r="D135" s="8">
        <f t="shared" si="733"/>
        <v>10.234</v>
      </c>
      <c r="E135" s="7">
        <f t="shared" si="734"/>
        <v>10.792929910000002</v>
      </c>
      <c r="F135" s="7">
        <f t="shared" si="735"/>
        <v>399.12599999999998</v>
      </c>
      <c r="G135" s="8">
        <f t="shared" si="736"/>
        <v>11.306377467839999</v>
      </c>
      <c r="H135" s="7">
        <f t="shared" si="594"/>
        <v>10.187391304347825</v>
      </c>
      <c r="I135" s="7">
        <v>10.743775680434782</v>
      </c>
      <c r="J135" s="7">
        <f t="shared" si="737"/>
        <v>397.30826086956517</v>
      </c>
      <c r="K135" s="7">
        <f t="shared" si="738"/>
        <v>11.254884844591302</v>
      </c>
      <c r="L135" s="7">
        <v>3.3110325717391311</v>
      </c>
      <c r="M135" s="7">
        <f t="shared" si="739"/>
        <v>3.4685469447652175</v>
      </c>
      <c r="N135" s="7">
        <v>8.779478260869567</v>
      </c>
      <c r="O135" s="7">
        <f t="shared" si="740"/>
        <v>11.883879113750966</v>
      </c>
      <c r="P135" s="8">
        <v>0.773917391304348</v>
      </c>
      <c r="Q135" s="8">
        <f t="shared" si="741"/>
        <v>-5.1492623248696745E-2</v>
      </c>
    </row>
    <row r="136" spans="1:20">
      <c r="A136" s="6" t="s">
        <v>204</v>
      </c>
      <c r="B136" s="8">
        <v>10.747999999999999</v>
      </c>
      <c r="C136" s="9">
        <v>0</v>
      </c>
      <c r="D136" s="8">
        <f t="shared" ref="D136" si="742">B136-C136</f>
        <v>10.747999999999999</v>
      </c>
      <c r="E136" s="7">
        <f t="shared" ref="E136" si="743">D136*H$3</f>
        <v>11.335002020000001</v>
      </c>
      <c r="F136" s="7">
        <f t="shared" ref="F136" si="744">D136*H$1</f>
        <v>419.17199999999997</v>
      </c>
      <c r="G136" s="8">
        <f t="shared" ref="G136" si="745">F136*H$2</f>
        <v>11.874237348479999</v>
      </c>
      <c r="H136" s="7">
        <f t="shared" si="594"/>
        <v>8.5642857142857149</v>
      </c>
      <c r="I136" s="7">
        <v>9.0320241785714295</v>
      </c>
      <c r="J136" s="7">
        <f t="shared" ref="J136" si="746">H136*H$1</f>
        <v>334.00714285714287</v>
      </c>
      <c r="K136" s="7">
        <f t="shared" ref="K136" si="747">J136*H$2</f>
        <v>9.4617009017142859</v>
      </c>
      <c r="L136" s="7">
        <v>4.6016367833333334</v>
      </c>
      <c r="M136" s="7">
        <f t="shared" ref="M136" si="748">L136/H$3*H$1*H$2</f>
        <v>4.8205485327999993</v>
      </c>
      <c r="N136" s="7">
        <v>7.7575238095238088</v>
      </c>
      <c r="O136" s="7">
        <f t="shared" ref="O136" si="749">N136/P136/H$3*H$1*H$2</f>
        <v>10.833193382430109</v>
      </c>
      <c r="P136" s="8">
        <v>0.75015454545454541</v>
      </c>
      <c r="Q136" s="8">
        <f t="shared" ref="Q136" si="750">K136-G136</f>
        <v>-2.4125364467657135</v>
      </c>
    </row>
    <row r="137" spans="1:20">
      <c r="A137" s="6" t="s">
        <v>205</v>
      </c>
      <c r="B137" s="8">
        <v>7.1180000000000003</v>
      </c>
      <c r="C137" s="9">
        <v>0</v>
      </c>
      <c r="D137" s="8">
        <f t="shared" ref="D137" si="751">B137-C137</f>
        <v>7.1180000000000003</v>
      </c>
      <c r="E137" s="7">
        <f t="shared" ref="E137" si="752">D137*H$3</f>
        <v>7.5067495700000011</v>
      </c>
      <c r="F137" s="7">
        <f t="shared" ref="F137" si="753">D137*H$1</f>
        <v>277.60200000000003</v>
      </c>
      <c r="G137" s="8">
        <f t="shared" ref="G137" si="754">F137*H$2</f>
        <v>7.8638650396800012</v>
      </c>
      <c r="H137" s="7">
        <f t="shared" ref="H137" si="755">I137/H$3</f>
        <v>6.8219047619047632</v>
      </c>
      <c r="I137" s="7">
        <v>7.1944830904761927</v>
      </c>
      <c r="J137" s="7">
        <f t="shared" ref="J137" si="756">H137*H$1</f>
        <v>266.05428571428575</v>
      </c>
      <c r="K137" s="7">
        <f t="shared" ref="K137" si="757">J137*H$2</f>
        <v>7.5367432370285723</v>
      </c>
      <c r="L137" s="7">
        <v>3.3245482380952387</v>
      </c>
      <c r="M137" s="7">
        <f t="shared" ref="M137" si="758">L137/H$3*H$1*H$2</f>
        <v>3.4827055862857144</v>
      </c>
      <c r="N137" s="7">
        <v>6.0849047619047623</v>
      </c>
      <c r="O137" s="7">
        <f t="shared" ref="O137" si="759">N137/P137/H$3*H$1*H$2</f>
        <v>8.7276997326482562</v>
      </c>
      <c r="P137" s="8">
        <v>0.73036190476190466</v>
      </c>
      <c r="Q137" s="8">
        <f t="shared" ref="Q137" si="760">K137-G137</f>
        <v>-0.32712180265142887</v>
      </c>
    </row>
    <row r="138" spans="1:20">
      <c r="A138" s="6" t="s">
        <v>206</v>
      </c>
      <c r="B138" s="8">
        <v>6.375</v>
      </c>
      <c r="C138" s="9">
        <v>0</v>
      </c>
      <c r="D138" s="8">
        <f t="shared" ref="D138" si="761">B138-C138</f>
        <v>6.375</v>
      </c>
      <c r="E138" s="7">
        <f t="shared" ref="E138" si="762">D138*H$3</f>
        <v>6.7231706250000007</v>
      </c>
      <c r="F138" s="7">
        <f t="shared" ref="F138" si="763">D138*H$1</f>
        <v>248.625</v>
      </c>
      <c r="G138" s="8">
        <f t="shared" ref="G138" si="764">F138*H$2</f>
        <v>7.0430092200000001</v>
      </c>
      <c r="H138" s="7">
        <f t="shared" ref="H138" si="765">I138/H$3</f>
        <v>6.6852631578947364</v>
      </c>
      <c r="I138" s="7">
        <v>7.0503788052631577</v>
      </c>
      <c r="J138" s="7">
        <f t="shared" ref="J138" si="766">H138*H$1</f>
        <v>260.72526315789474</v>
      </c>
      <c r="K138" s="7">
        <f t="shared" ref="K138" si="767">J138*H$2</f>
        <v>7.3857835386947368</v>
      </c>
      <c r="L138" s="7">
        <v>6.1850394447368418</v>
      </c>
      <c r="M138" s="7">
        <f t="shared" ref="M138" si="768">L138/H$3*H$1*H$2</f>
        <v>6.4792777493052629</v>
      </c>
      <c r="N138" s="7">
        <v>6.4297619047619055</v>
      </c>
      <c r="O138" s="7">
        <f t="shared" ref="O138:O143" si="769">N138/P138/H$3*H$1*H$2</f>
        <v>9.0499652105238457</v>
      </c>
      <c r="P138" s="8">
        <v>0.74427272727272742</v>
      </c>
      <c r="Q138" s="8">
        <f t="shared" ref="Q138" si="770">K138-G138</f>
        <v>0.34277431869473673</v>
      </c>
    </row>
    <row r="139" spans="1:20">
      <c r="A139" s="6" t="s">
        <v>207</v>
      </c>
      <c r="B139" s="8">
        <v>8.4540000000000006</v>
      </c>
      <c r="C139" s="9">
        <v>0</v>
      </c>
      <c r="D139" s="8">
        <f t="shared" ref="D139" si="771">B139-C139</f>
        <v>8.4540000000000006</v>
      </c>
      <c r="E139" s="7">
        <f t="shared" ref="E139" si="772">D139*H$3</f>
        <v>8.9157152100000019</v>
      </c>
      <c r="F139" s="7">
        <f t="shared" ref="F139" si="773">D139*H$1</f>
        <v>329.70600000000002</v>
      </c>
      <c r="G139" s="8">
        <f t="shared" ref="G139" si="774">F139*H$2</f>
        <v>9.3398588150400013</v>
      </c>
      <c r="H139" s="7">
        <f t="shared" ref="H139" si="775">I139/H$3</f>
        <v>6.8009523809523822</v>
      </c>
      <c r="I139" s="7">
        <v>7.1723863952380968</v>
      </c>
      <c r="J139" s="7">
        <f t="shared" ref="J139" si="776">H139*H$1</f>
        <v>265.23714285714289</v>
      </c>
      <c r="K139" s="7">
        <f t="shared" ref="K139" si="777">J139*H$2</f>
        <v>7.5135953449142869</v>
      </c>
      <c r="L139" s="7">
        <v>6.202140595238097</v>
      </c>
      <c r="M139" s="7">
        <f t="shared" ref="M139" si="778">L139/H$3*H$1*H$2</f>
        <v>6.4971924457142878</v>
      </c>
      <c r="N139" s="7">
        <v>5.7680476190476169</v>
      </c>
      <c r="O139" s="7">
        <f t="shared" si="769"/>
        <v>8.2137545643010661</v>
      </c>
      <c r="P139" s="8">
        <v>0.73565000000000003</v>
      </c>
      <c r="Q139" s="8">
        <f t="shared" ref="Q139" si="779">K139-G139</f>
        <v>-1.8262634701257143</v>
      </c>
      <c r="R139" s="10">
        <f>AVERAGE(D128:D139)</f>
        <v>7.7883333333333313</v>
      </c>
      <c r="S139" s="10">
        <f>AVERAGE(H128:H139)</f>
        <v>7.5056996839925914</v>
      </c>
      <c r="T139" s="10">
        <f>AVERAGE(K128:K139)</f>
        <v>8.2921901297115159</v>
      </c>
    </row>
    <row r="140" spans="1:20">
      <c r="A140" s="6" t="s">
        <v>208</v>
      </c>
      <c r="B140" s="8">
        <v>6.048</v>
      </c>
      <c r="C140" s="9">
        <v>0</v>
      </c>
      <c r="D140" s="8">
        <f t="shared" ref="D140" si="780">B140-C140</f>
        <v>6.048</v>
      </c>
      <c r="E140" s="7">
        <f t="shared" ref="E140" si="781">D140*H$3</f>
        <v>6.3783115200000005</v>
      </c>
      <c r="F140" s="7">
        <f t="shared" ref="F140" si="782">D140*H$1</f>
        <v>235.87200000000001</v>
      </c>
      <c r="G140" s="8">
        <f t="shared" ref="G140" si="783">F140*H$2</f>
        <v>6.6817442764800008</v>
      </c>
      <c r="H140" s="7">
        <f t="shared" ref="H140" si="784">I140/H$3</f>
        <v>4.2024999999999997</v>
      </c>
      <c r="I140" s="7">
        <v>4.4320195375000004</v>
      </c>
      <c r="J140" s="7">
        <f t="shared" ref="J140" si="785">H140*H$1</f>
        <v>163.89749999999998</v>
      </c>
      <c r="K140" s="7">
        <f t="shared" ref="K140" si="786">J140*H$2</f>
        <v>4.6428621563999997</v>
      </c>
      <c r="L140" s="7">
        <v>3.8161243775</v>
      </c>
      <c r="M140" s="7">
        <f t="shared" ref="M140" si="787">L140/H$3*H$1*H$2</f>
        <v>3.9976672725599998</v>
      </c>
      <c r="N140" s="7">
        <v>3.4228000000000001</v>
      </c>
      <c r="O140" s="7">
        <f t="shared" si="769"/>
        <v>4.8131630368246556</v>
      </c>
      <c r="P140" s="8">
        <v>0.74496363636363627</v>
      </c>
      <c r="Q140" s="8">
        <f t="shared" ref="Q140" si="788">K140-G140</f>
        <v>-2.0388821200800011</v>
      </c>
    </row>
    <row r="141" spans="1:20">
      <c r="A141" s="6" t="s">
        <v>210</v>
      </c>
      <c r="B141" s="8">
        <v>4.069</v>
      </c>
      <c r="C141" s="9">
        <v>0</v>
      </c>
      <c r="D141" s="8">
        <f t="shared" ref="D141" si="789">B141-C141</f>
        <v>4.069</v>
      </c>
      <c r="E141" s="7">
        <f t="shared" ref="E141" si="790">D141*H$3</f>
        <v>4.2912284349999998</v>
      </c>
      <c r="F141" s="7">
        <f t="shared" ref="F141" si="791">D141*H$1</f>
        <v>158.691</v>
      </c>
      <c r="G141" s="8">
        <f t="shared" ref="G141" si="792">F141*H$2</f>
        <v>4.4953732574399998</v>
      </c>
      <c r="H141" s="7">
        <f t="shared" ref="H141" si="793">I141/H$3</f>
        <v>3.1763157894736844</v>
      </c>
      <c r="I141" s="7">
        <v>3.3497902763157898</v>
      </c>
      <c r="J141" s="7">
        <f t="shared" ref="J141" si="794">H141*H$1</f>
        <v>123.87631578947369</v>
      </c>
      <c r="K141" s="7">
        <f t="shared" ref="K141" si="795">J141*H$2</f>
        <v>3.5091484534736845</v>
      </c>
      <c r="L141" s="7">
        <v>2.831363744736842</v>
      </c>
      <c r="M141" s="7">
        <f t="shared" ref="M141" si="796">L141/H$3*H$1*H$2</f>
        <v>2.9660590325052629</v>
      </c>
      <c r="N141" s="7">
        <v>2.4374736842105262</v>
      </c>
      <c r="O141" s="7">
        <f t="shared" si="769"/>
        <v>3.4343384051647083</v>
      </c>
      <c r="P141" s="8">
        <v>0.74349999999999994</v>
      </c>
      <c r="Q141" s="8">
        <f t="shared" ref="Q141" si="797">K141-G141</f>
        <v>-0.98622480396631529</v>
      </c>
    </row>
    <row r="142" spans="1:20">
      <c r="A142" s="6" t="s">
        <v>211</v>
      </c>
      <c r="B142" s="8">
        <v>3.3410000000000002</v>
      </c>
      <c r="C142" s="9">
        <v>0</v>
      </c>
      <c r="D142" s="8">
        <f t="shared" ref="D142" si="798">B142-C142</f>
        <v>3.3410000000000002</v>
      </c>
      <c r="E142" s="7">
        <f t="shared" ref="E142" si="799">D142*H$3</f>
        <v>3.5234687150000004</v>
      </c>
      <c r="F142" s="7">
        <f t="shared" ref="F142" si="800">D142*H$1</f>
        <v>130.29900000000001</v>
      </c>
      <c r="G142" s="8">
        <f t="shared" ref="G142" si="801">F142*H$2</f>
        <v>3.6910892241600002</v>
      </c>
      <c r="H142" s="7">
        <f t="shared" ref="H142" si="802">I142/H$3</f>
        <v>3.1599999999999997</v>
      </c>
      <c r="I142" s="7">
        <v>3.3325833999999999</v>
      </c>
      <c r="J142" s="7">
        <f t="shared" ref="J142" si="803">H142*H$1</f>
        <v>123.24</v>
      </c>
      <c r="K142" s="7">
        <f t="shared" ref="K142" si="804">J142*H$2</f>
        <v>3.4911230015999997</v>
      </c>
      <c r="L142" s="7">
        <v>3.0450861804347826</v>
      </c>
      <c r="M142" s="7">
        <f t="shared" ref="M142" si="805">L142/H$3*H$1*H$2</f>
        <v>3.1899487965913043</v>
      </c>
      <c r="N142" s="7">
        <v>2.4077826086956522</v>
      </c>
      <c r="O142" s="7">
        <f t="shared" si="769"/>
        <v>3.4508647215790926</v>
      </c>
      <c r="P142" s="8">
        <v>0.73092608695652173</v>
      </c>
      <c r="Q142" s="8">
        <f t="shared" ref="Q142" si="806">K142-G142</f>
        <v>-0.19996622256000052</v>
      </c>
    </row>
    <row r="143" spans="1:20">
      <c r="A143" s="6" t="s">
        <v>212</v>
      </c>
      <c r="B143" s="8">
        <v>2.6880000000000002</v>
      </c>
      <c r="C143" s="9">
        <v>0</v>
      </c>
      <c r="D143" s="8">
        <f t="shared" ref="D143" si="807">B143-C143</f>
        <v>2.6880000000000002</v>
      </c>
      <c r="E143" s="7">
        <f t="shared" ref="E143" si="808">D143*H$3</f>
        <v>2.8348051200000004</v>
      </c>
      <c r="F143" s="7">
        <f t="shared" ref="F143" si="809">D143*H$1</f>
        <v>104.83200000000001</v>
      </c>
      <c r="G143" s="8">
        <f t="shared" ref="G143" si="810">F143*H$2</f>
        <v>2.9696641228800003</v>
      </c>
      <c r="H143" s="7">
        <f t="shared" ref="H143" si="811">I143/H$3</f>
        <v>2.653157894736843</v>
      </c>
      <c r="I143" s="7">
        <v>2.7980601131578959</v>
      </c>
      <c r="J143" s="7">
        <f t="shared" ref="J143" si="812">H143*H$1</f>
        <v>103.47315789473689</v>
      </c>
      <c r="K143" s="7">
        <f t="shared" ref="K143" si="813">J143*H$2</f>
        <v>2.9311710611368436</v>
      </c>
      <c r="L143" s="7">
        <v>2.5127590026315794</v>
      </c>
      <c r="M143" s="7">
        <f t="shared" ref="M143" si="814">L143/H$3*H$1*H$2</f>
        <v>2.6322974397473686</v>
      </c>
      <c r="N143" s="7">
        <v>2.1879499999999998</v>
      </c>
      <c r="O143" s="7">
        <f t="shared" si="769"/>
        <v>3.0904764864080296</v>
      </c>
      <c r="P143" s="8">
        <v>0.74164500000000011</v>
      </c>
      <c r="Q143" s="8">
        <f t="shared" ref="Q143" si="815">K143-G143</f>
        <v>-3.8493061743156698E-2</v>
      </c>
    </row>
    <row r="144" spans="1:20">
      <c r="A144" s="6" t="s">
        <v>213</v>
      </c>
      <c r="B144" s="8">
        <v>2.6030000000000002</v>
      </c>
      <c r="C144" s="9">
        <v>0</v>
      </c>
      <c r="D144" s="8">
        <f t="shared" ref="D144" si="816">B144-C144</f>
        <v>2.6030000000000002</v>
      </c>
      <c r="E144" s="7">
        <f t="shared" ref="E144" si="817">D144*H$3</f>
        <v>2.7451628450000003</v>
      </c>
      <c r="F144" s="7">
        <f t="shared" ref="F144" si="818">D144*H$1</f>
        <v>101.51700000000001</v>
      </c>
      <c r="G144" s="8">
        <f t="shared" ref="G144" si="819">F144*H$2</f>
        <v>2.8757573332800002</v>
      </c>
      <c r="H144" s="7">
        <f t="shared" ref="H144" si="820">I144/H$3</f>
        <v>2.6509090909090913</v>
      </c>
      <c r="I144" s="7">
        <v>2.7956884909090918</v>
      </c>
      <c r="J144" s="7">
        <f t="shared" ref="J144" si="821">H144*H$1</f>
        <v>103.38545454545456</v>
      </c>
      <c r="K144" s="7">
        <f t="shared" ref="K144" si="822">J144*H$2</f>
        <v>2.9286866146909096</v>
      </c>
      <c r="L144" s="7">
        <v>2.3422040409090914</v>
      </c>
      <c r="M144" s="7">
        <f t="shared" ref="M144" si="823">L144/H$3*H$1*H$2</f>
        <v>2.4536287378909094</v>
      </c>
      <c r="N144" s="7">
        <v>2.2993181818181814</v>
      </c>
      <c r="O144" s="7">
        <f t="shared" ref="O144" si="824">N144/P144/H$3*H$1*H$2</f>
        <v>3.2559218708536566</v>
      </c>
      <c r="P144" s="8">
        <v>0.73979130434782592</v>
      </c>
      <c r="Q144" s="8">
        <f t="shared" ref="Q144" si="825">K144-G144</f>
        <v>5.2929281410909468E-2</v>
      </c>
    </row>
    <row r="145" spans="1:20">
      <c r="A145" s="6" t="s">
        <v>214</v>
      </c>
      <c r="B145" s="8">
        <v>2.5270000000000001</v>
      </c>
      <c r="C145" s="9">
        <v>0</v>
      </c>
      <c r="D145" s="8">
        <f t="shared" ref="D145:D146" si="826">B145-C145</f>
        <v>2.5270000000000001</v>
      </c>
      <c r="E145" s="7">
        <f t="shared" ref="E145:E146" si="827">D145*H$3</f>
        <v>2.6650121050000002</v>
      </c>
      <c r="F145" s="7">
        <f t="shared" ref="F145:F146" si="828">D145*H$1</f>
        <v>98.553000000000011</v>
      </c>
      <c r="G145" s="8">
        <f t="shared" ref="G145:G146" si="829">F145*H$2</f>
        <v>2.7917936155200005</v>
      </c>
      <c r="H145" s="7">
        <f t="shared" ref="H145:H146" si="830">I145/H$3</f>
        <v>2.6680952380952379</v>
      </c>
      <c r="I145" s="7">
        <v>2.8138132595238097</v>
      </c>
      <c r="J145" s="7">
        <f t="shared" ref="J145:J146" si="831">H145*H$1</f>
        <v>104.05571428571427</v>
      </c>
      <c r="K145" s="7">
        <f t="shared" ref="K145:K146" si="832">J145*H$2</f>
        <v>2.9476736253714284</v>
      </c>
      <c r="L145" s="7">
        <v>2.4462046023809525</v>
      </c>
      <c r="M145" s="7">
        <f t="shared" ref="M145:M146" si="833">L145/H$3*H$1*H$2</f>
        <v>2.5625768747428572</v>
      </c>
      <c r="N145" s="7">
        <v>2.4746190476190475</v>
      </c>
      <c r="O145" s="7">
        <f t="shared" ref="O145:O146" si="834">N145/P145/H$3*H$1*H$2</f>
        <v>3.4436636923432706</v>
      </c>
      <c r="P145" s="8">
        <v>0.75278636363636364</v>
      </c>
      <c r="Q145" s="8">
        <f t="shared" ref="Q145:Q146" si="835">K145-G145</f>
        <v>0.15588000985142791</v>
      </c>
    </row>
    <row r="146" spans="1:20">
      <c r="A146" s="6" t="s">
        <v>215</v>
      </c>
      <c r="B146" s="8">
        <v>2.9470000000000001</v>
      </c>
      <c r="C146" s="9">
        <v>0</v>
      </c>
      <c r="D146" s="8">
        <f t="shared" si="826"/>
        <v>2.9470000000000001</v>
      </c>
      <c r="E146" s="7">
        <f t="shared" si="827"/>
        <v>3.1079504050000004</v>
      </c>
      <c r="F146" s="7">
        <f t="shared" si="828"/>
        <v>114.93300000000001</v>
      </c>
      <c r="G146" s="8">
        <f t="shared" si="829"/>
        <v>3.2558036347200003</v>
      </c>
      <c r="H146" s="7">
        <f t="shared" si="830"/>
        <v>2.837894736842105</v>
      </c>
      <c r="I146" s="7">
        <v>2.9928863578947369</v>
      </c>
      <c r="J146" s="7">
        <f t="shared" si="831"/>
        <v>110.67789473684209</v>
      </c>
      <c r="K146" s="7">
        <f t="shared" si="832"/>
        <v>3.1352656936421051</v>
      </c>
      <c r="L146" s="7">
        <v>2.4927768236842107</v>
      </c>
      <c r="M146" s="7">
        <f t="shared" si="833"/>
        <v>2.6113646569263156</v>
      </c>
      <c r="N146" s="7">
        <v>2.6365500000000002</v>
      </c>
      <c r="O146" s="7">
        <f t="shared" si="834"/>
        <v>3.6503743037914518</v>
      </c>
      <c r="P146" s="8">
        <v>0.75662857142857143</v>
      </c>
      <c r="Q146" s="8">
        <f t="shared" si="835"/>
        <v>-0.12053794107789528</v>
      </c>
    </row>
    <row r="147" spans="1:20">
      <c r="A147" s="6" t="s">
        <v>216</v>
      </c>
      <c r="B147" s="8">
        <v>2.758</v>
      </c>
      <c r="C147" s="9">
        <v>0</v>
      </c>
      <c r="D147" s="8">
        <f t="shared" ref="D147" si="836">B147-C147</f>
        <v>2.758</v>
      </c>
      <c r="E147" s="7">
        <f t="shared" ref="E147" si="837">D147*H$3</f>
        <v>2.9086281700000001</v>
      </c>
      <c r="F147" s="7">
        <f t="shared" ref="F147" si="838">D147*H$1</f>
        <v>107.562</v>
      </c>
      <c r="G147" s="8">
        <f t="shared" ref="G147" si="839">F147*H$2</f>
        <v>3.0469991260799998</v>
      </c>
      <c r="H147" s="7">
        <f t="shared" ref="H147" si="840">I147/H$3</f>
        <v>2.9443478260869567</v>
      </c>
      <c r="I147" s="7">
        <v>3.1051533826086959</v>
      </c>
      <c r="J147" s="7">
        <f t="shared" ref="J147" si="841">H147*H$1</f>
        <v>114.82956521739131</v>
      </c>
      <c r="K147" s="7">
        <f t="shared" ref="K147" si="842">J147*H$2</f>
        <v>3.2528735507478261</v>
      </c>
      <c r="L147" s="7">
        <v>2.736955189130434</v>
      </c>
      <c r="M147" s="7">
        <f t="shared" ref="M147" si="843">L147/H$3*H$1*H$2</f>
        <v>2.8671592180173904</v>
      </c>
      <c r="N147" s="7">
        <v>2.6451304347826086</v>
      </c>
      <c r="O147" s="7">
        <f t="shared" ref="O147" si="844">N147/P147/H$3*H$1*H$2</f>
        <v>3.7351560603443605</v>
      </c>
      <c r="P147" s="8">
        <v>0.74186086956521746</v>
      </c>
      <c r="Q147" s="8">
        <f t="shared" ref="Q147" si="845">K147-G147</f>
        <v>0.20587442466782635</v>
      </c>
    </row>
    <row r="148" spans="1:20">
      <c r="A148" s="6" t="s">
        <v>217</v>
      </c>
      <c r="B148" s="8">
        <v>2.871</v>
      </c>
      <c r="C148" s="9">
        <v>0</v>
      </c>
      <c r="D148" s="8">
        <f t="shared" ref="D148" si="846">B148-C148</f>
        <v>2.871</v>
      </c>
      <c r="E148" s="7">
        <f t="shared" ref="E148" si="847">D148*H$3</f>
        <v>3.0277996650000003</v>
      </c>
      <c r="F148" s="7">
        <f t="shared" ref="F148" si="848">D148*H$1</f>
        <v>111.96899999999999</v>
      </c>
      <c r="G148" s="8">
        <f t="shared" ref="G148" si="849">F148*H$2</f>
        <v>3.1718399169599998</v>
      </c>
      <c r="H148" s="7">
        <f t="shared" ref="H148" si="850">I148/H$3</f>
        <v>2.9474999999999998</v>
      </c>
      <c r="I148" s="7">
        <v>3.1084777125</v>
      </c>
      <c r="J148" s="7">
        <f t="shared" ref="J148" si="851">H148*H$1</f>
        <v>114.95249999999999</v>
      </c>
      <c r="K148" s="7">
        <f t="shared" ref="K148" si="852">J148*H$2</f>
        <v>3.2563560275999994</v>
      </c>
      <c r="L148" s="7">
        <v>2.5954075150000007</v>
      </c>
      <c r="M148" s="7">
        <f t="shared" ref="M148" si="853">L148/H$3*H$1*H$2</f>
        <v>2.7188777553600003</v>
      </c>
      <c r="N148" s="7">
        <v>2.6956500000000001</v>
      </c>
      <c r="O148" s="7">
        <f t="shared" ref="O148" si="854">N148/P148/H$3*H$1*H$2</f>
        <v>3.824162462421147</v>
      </c>
      <c r="P148" s="8">
        <v>0.73843333333333339</v>
      </c>
      <c r="Q148" s="8">
        <f t="shared" ref="Q148" si="855">K148-G148</f>
        <v>8.4516110639999642E-2</v>
      </c>
    </row>
    <row r="149" spans="1:20">
      <c r="A149" s="6" t="s">
        <v>218</v>
      </c>
      <c r="B149" s="8">
        <v>2.8994</v>
      </c>
      <c r="C149" s="9">
        <v>0</v>
      </c>
      <c r="D149" s="8">
        <f t="shared" ref="D149" si="856">B149-C149</f>
        <v>2.8994</v>
      </c>
      <c r="E149" s="7">
        <f t="shared" ref="E149" si="857">D149*H$3</f>
        <v>3.0577507310000001</v>
      </c>
      <c r="F149" s="7">
        <f t="shared" ref="F149" si="858">D149*H$1</f>
        <v>113.0766</v>
      </c>
      <c r="G149" s="8">
        <f t="shared" ref="G149" si="859">F149*H$2</f>
        <v>3.2032158325440001</v>
      </c>
      <c r="H149" s="7">
        <f t="shared" ref="H149" si="860">I149/H$3</f>
        <v>3.0018181818181815</v>
      </c>
      <c r="I149" s="7">
        <v>3.1657624818181818</v>
      </c>
      <c r="J149" s="7">
        <f t="shared" ref="J149" si="861">H149*H$1</f>
        <v>117.07090909090908</v>
      </c>
      <c r="K149" s="7">
        <f t="shared" ref="K149" si="862">J149*H$2</f>
        <v>3.3163659813818178</v>
      </c>
      <c r="L149" s="7">
        <v>2.4193826840909094</v>
      </c>
      <c r="M149" s="7">
        <f t="shared" ref="M149" si="863">L149/H$3*H$1*H$2</f>
        <v>2.5344789685090912</v>
      </c>
      <c r="N149" s="7">
        <v>3.1491818181818179</v>
      </c>
      <c r="O149" s="7">
        <f t="shared" ref="O149" si="864">N149/P149/H$3*H$1*H$2</f>
        <v>4.523200840121274</v>
      </c>
      <c r="P149" s="8">
        <v>0.72935000000000016</v>
      </c>
      <c r="Q149" s="8">
        <f t="shared" ref="Q149" si="865">K149-G149</f>
        <v>0.11315014883781771</v>
      </c>
    </row>
    <row r="150" spans="1:20">
      <c r="A150" s="6" t="s">
        <v>219</v>
      </c>
      <c r="B150" s="8">
        <v>3.6440000000000001</v>
      </c>
      <c r="C150" s="9">
        <v>0</v>
      </c>
      <c r="D150" s="8">
        <f t="shared" ref="D150:D151" si="866">B150-C150</f>
        <v>3.6440000000000001</v>
      </c>
      <c r="E150" s="7">
        <f t="shared" ref="E150:E151" si="867">D150*H$3</f>
        <v>3.8430170600000002</v>
      </c>
      <c r="F150" s="7">
        <f t="shared" ref="F150:F151" si="868">D150*H$1</f>
        <v>142.11600000000001</v>
      </c>
      <c r="G150" s="8">
        <f t="shared" ref="G150:G151" si="869">F150*H$2</f>
        <v>4.0258393094400002</v>
      </c>
      <c r="H150" s="7">
        <f t="shared" ref="H150:H154" si="870">I150/H$3</f>
        <v>3.1615789473684206</v>
      </c>
      <c r="I150" s="7">
        <v>3.3342485815789473</v>
      </c>
      <c r="J150" s="7">
        <f t="shared" ref="J150:J151" si="871">H150*H$1</f>
        <v>123.3015789473684</v>
      </c>
      <c r="K150" s="7">
        <f t="shared" ref="K150:K151" si="872">J150*H$2</f>
        <v>3.4928674001684206</v>
      </c>
      <c r="L150" s="7">
        <v>2.6115597763157896</v>
      </c>
      <c r="M150" s="7">
        <f t="shared" ref="M150:M151" si="873">L150/H$3*H$1*H$2</f>
        <v>2.7357984214736843</v>
      </c>
      <c r="N150" s="7">
        <v>3.0555238095238093</v>
      </c>
      <c r="O150" s="7">
        <f t="shared" ref="O150:O151" si="874">N150/P150/H$3*H$1*H$2</f>
        <v>4.3874758010557828</v>
      </c>
      <c r="P150" s="8">
        <v>0.72955000000000014</v>
      </c>
      <c r="Q150" s="8">
        <f t="shared" ref="Q150:Q151" si="875">K150-G150</f>
        <v>-0.53297190927157967</v>
      </c>
    </row>
    <row r="151" spans="1:20">
      <c r="A151" s="6" t="s">
        <v>220</v>
      </c>
      <c r="B151" s="8">
        <v>3.2850000000000001</v>
      </c>
      <c r="C151" s="9">
        <v>0</v>
      </c>
      <c r="D151" s="8">
        <f t="shared" si="866"/>
        <v>3.2850000000000001</v>
      </c>
      <c r="E151" s="7">
        <f t="shared" si="867"/>
        <v>3.4644102750000005</v>
      </c>
      <c r="F151" s="7">
        <f t="shared" si="868"/>
        <v>128.11500000000001</v>
      </c>
      <c r="G151" s="8">
        <f t="shared" si="869"/>
        <v>3.6292212216000004</v>
      </c>
      <c r="H151" s="7">
        <f t="shared" si="870"/>
        <v>2.8620000000000005</v>
      </c>
      <c r="I151" s="7">
        <v>3.0183081300000008</v>
      </c>
      <c r="J151" s="7">
        <f t="shared" si="871"/>
        <v>111.61800000000002</v>
      </c>
      <c r="K151" s="7">
        <f t="shared" si="872"/>
        <v>3.1618968451200007</v>
      </c>
      <c r="L151" s="7">
        <v>1.8793239300000002</v>
      </c>
      <c r="M151" s="7">
        <f t="shared" si="873"/>
        <v>1.9687282243200002</v>
      </c>
      <c r="N151" s="7">
        <v>2.5388500000000005</v>
      </c>
      <c r="O151" s="7">
        <f t="shared" si="874"/>
        <v>3.5667581609750134</v>
      </c>
      <c r="P151" s="8">
        <v>0.74567142857142854</v>
      </c>
      <c r="Q151" s="8">
        <f t="shared" si="875"/>
        <v>-0.46732437647999969</v>
      </c>
      <c r="R151" s="10">
        <f>AVERAGE(D140:D151)</f>
        <v>3.3067000000000006</v>
      </c>
      <c r="S151" s="10">
        <f>AVERAGE(H140:H151)</f>
        <v>3.0221764754442102</v>
      </c>
      <c r="T151" s="10">
        <f>AVERAGE(K140:K151)</f>
        <v>3.3388575342777522</v>
      </c>
    </row>
    <row r="152" spans="1:20">
      <c r="A152" s="6" t="s">
        <v>221</v>
      </c>
      <c r="B152" s="8">
        <v>3.0449999999999999</v>
      </c>
      <c r="C152" s="9">
        <v>0</v>
      </c>
      <c r="D152" s="8">
        <f t="shared" ref="D152" si="876">B152-C152</f>
        <v>3.0449999999999999</v>
      </c>
      <c r="E152" s="7">
        <f t="shared" ref="E152" si="877">D152*H$3</f>
        <v>3.2113026750000002</v>
      </c>
      <c r="F152" s="7">
        <f t="shared" ref="F152" si="878">D152*H$1</f>
        <v>118.755</v>
      </c>
      <c r="G152" s="8">
        <f t="shared" ref="G152" si="879">F152*H$2</f>
        <v>3.3640726391999998</v>
      </c>
      <c r="H152" s="7">
        <f t="shared" si="870"/>
        <v>3.6066666666666665</v>
      </c>
      <c r="I152" s="7">
        <v>3.8036447666666668</v>
      </c>
      <c r="J152" s="7">
        <f t="shared" ref="J152" si="880">H152*H$1</f>
        <v>140.66</v>
      </c>
      <c r="K152" s="7">
        <f t="shared" ref="K152" si="881">J152*H$2</f>
        <v>3.9845939744000001</v>
      </c>
      <c r="L152" s="7">
        <v>2.9484022214285717</v>
      </c>
      <c r="M152" s="7">
        <f t="shared" ref="M152" si="882">L152/H$3*H$1*H$2</f>
        <v>3.0886653318857147</v>
      </c>
      <c r="N152" s="7">
        <v>2.7149999999999999</v>
      </c>
      <c r="O152" s="7">
        <f t="shared" ref="O152" si="883">N152/P152/H$3*H$1*H$2</f>
        <v>3.8151923742368794</v>
      </c>
      <c r="P152" s="8">
        <v>0.74548260869565219</v>
      </c>
      <c r="Q152" s="8">
        <f t="shared" ref="Q152" si="884">K152-G152</f>
        <v>0.6205213352000003</v>
      </c>
    </row>
    <row r="153" spans="1:20">
      <c r="A153" s="6" t="s">
        <v>222</v>
      </c>
      <c r="B153" s="8">
        <v>2.8940000000000001</v>
      </c>
      <c r="C153" s="9">
        <v>0</v>
      </c>
      <c r="D153" s="8">
        <f t="shared" ref="D153:D154" si="885">B153-C153</f>
        <v>2.8940000000000001</v>
      </c>
      <c r="E153" s="7">
        <f t="shared" ref="E153:E154" si="886">D153*H$3</f>
        <v>3.0520558100000001</v>
      </c>
      <c r="F153" s="7">
        <f t="shared" ref="F153:F154" si="887">D153*H$1</f>
        <v>112.866</v>
      </c>
      <c r="G153" s="8">
        <f t="shared" ref="G153:G154" si="888">F153*H$2</f>
        <v>3.1972499894399999</v>
      </c>
      <c r="H153" s="7">
        <f t="shared" si="870"/>
        <v>2.2829999999999995</v>
      </c>
      <c r="I153" s="7">
        <v>2.4076860449999997</v>
      </c>
      <c r="J153" s="7">
        <f t="shared" ref="J153:J154" si="889">H153*H$1</f>
        <v>89.036999999999978</v>
      </c>
      <c r="K153" s="7">
        <f t="shared" ref="K153:K154" si="890">J153*H$2</f>
        <v>2.5222258900799992</v>
      </c>
      <c r="L153" s="7">
        <v>1.8218474124999999</v>
      </c>
      <c r="M153" s="7">
        <f t="shared" ref="M153:M154" si="891">L153/H$3*H$1*H$2</f>
        <v>1.9085174003999996</v>
      </c>
      <c r="N153" s="7">
        <v>1.7954999999999999</v>
      </c>
      <c r="O153" s="7">
        <f t="shared" ref="O153:O154" si="892">N153/P153/H$3*H$1*H$2</f>
        <v>2.5388710512972978</v>
      </c>
      <c r="P153" s="8">
        <v>0.74084761904761898</v>
      </c>
      <c r="Q153" s="8">
        <f t="shared" ref="Q153:Q154" si="893">K153-G153</f>
        <v>-0.67502409936000074</v>
      </c>
    </row>
    <row r="154" spans="1:20">
      <c r="A154" s="6" t="s">
        <v>223</v>
      </c>
      <c r="B154" s="8"/>
      <c r="C154" s="9">
        <v>0</v>
      </c>
      <c r="D154" s="8">
        <f t="shared" si="885"/>
        <v>0</v>
      </c>
      <c r="E154" s="7">
        <f t="shared" si="886"/>
        <v>0</v>
      </c>
      <c r="F154" s="7">
        <f t="shared" si="887"/>
        <v>0</v>
      </c>
      <c r="G154" s="8">
        <f t="shared" si="888"/>
        <v>0</v>
      </c>
      <c r="H154" s="7">
        <f t="shared" si="870"/>
        <v>2.1019999999999999</v>
      </c>
      <c r="I154" s="7">
        <v>2.2168007300000001</v>
      </c>
      <c r="J154" s="7">
        <f t="shared" si="889"/>
        <v>81.977999999999994</v>
      </c>
      <c r="K154" s="7">
        <f t="shared" si="890"/>
        <v>2.32225966752</v>
      </c>
      <c r="L154" s="7">
        <v>1.7754443525000001</v>
      </c>
      <c r="M154" s="7">
        <f t="shared" si="891"/>
        <v>1.8599068269599999</v>
      </c>
      <c r="N154" s="7">
        <v>1.7472999999999999</v>
      </c>
      <c r="O154" s="7">
        <f t="shared" si="892"/>
        <v>2.4775949797607608</v>
      </c>
      <c r="P154" s="8">
        <v>0.73879047619047622</v>
      </c>
      <c r="Q154" s="8">
        <f t="shared" si="893"/>
        <v>2.32225966752</v>
      </c>
    </row>
    <row r="155" spans="1:20">
      <c r="A155" s="6" t="s">
        <v>224</v>
      </c>
      <c r="B155" s="8"/>
      <c r="C155" s="9">
        <v>0</v>
      </c>
      <c r="D155" s="8">
        <f t="shared" ref="D155" si="894">B155-C155</f>
        <v>0</v>
      </c>
      <c r="E155" s="7">
        <f t="shared" ref="E155" si="895">D155*H$3</f>
        <v>0</v>
      </c>
      <c r="F155" s="7">
        <f t="shared" ref="F155" si="896">D155*H$1</f>
        <v>0</v>
      </c>
      <c r="G155" s="8">
        <f t="shared" ref="G155" si="897">F155*H$2</f>
        <v>0</v>
      </c>
      <c r="H155" s="7">
        <f t="shared" ref="H155" si="898">I155/H$3</f>
        <v>1.9772727272727275</v>
      </c>
      <c r="I155" s="7">
        <v>2.0852614772727276</v>
      </c>
      <c r="J155" s="7">
        <f t="shared" ref="J155" si="899">H155*H$1</f>
        <v>77.113636363636374</v>
      </c>
      <c r="K155" s="7">
        <f t="shared" ref="K155" si="900">J155*H$2</f>
        <v>2.1844627527272729</v>
      </c>
      <c r="L155" s="7">
        <v>1.3858599840909092</v>
      </c>
      <c r="M155" s="7">
        <f t="shared" ref="M155" si="901">L155/H$3*H$1*H$2</f>
        <v>1.4517889237090906</v>
      </c>
      <c r="N155" s="7">
        <v>1.7912272727272727</v>
      </c>
      <c r="O155" s="7">
        <f t="shared" ref="O155" si="902">N155/P155/H$3*H$1*H$2</f>
        <v>2.565705775861713</v>
      </c>
      <c r="P155" s="8">
        <v>0.73135454545454559</v>
      </c>
      <c r="Q155" s="8">
        <f t="shared" ref="Q155" si="903">K155-G155</f>
        <v>2.1844627527272729</v>
      </c>
    </row>
    <row r="156" spans="1:20">
      <c r="A156" s="6" t="s">
        <v>225</v>
      </c>
      <c r="B156" s="8"/>
      <c r="C156" s="9">
        <v>0</v>
      </c>
      <c r="D156" s="8">
        <f t="shared" ref="D156" si="904">B156-C156</f>
        <v>0</v>
      </c>
      <c r="E156" s="7">
        <f t="shared" ref="E156" si="905">D156*H$3</f>
        <v>0</v>
      </c>
      <c r="F156" s="7">
        <f t="shared" ref="F156" si="906">D156*H$1</f>
        <v>0</v>
      </c>
      <c r="G156" s="8">
        <f t="shared" ref="G156" si="907">F156*H$2</f>
        <v>0</v>
      </c>
      <c r="H156" s="7">
        <f t="shared" ref="H156" si="908">I156/H$3</f>
        <v>2.1504545454545454</v>
      </c>
      <c r="I156" s="7">
        <v>2.2679016204545457</v>
      </c>
      <c r="J156" s="7">
        <f t="shared" ref="J156" si="909">H156*H$1</f>
        <v>83.867727272727265</v>
      </c>
      <c r="K156" s="7">
        <f t="shared" ref="K156" si="910">J156*H$2</f>
        <v>2.3757915593454544</v>
      </c>
      <c r="L156" s="7">
        <v>1.2995733022727274</v>
      </c>
      <c r="M156" s="7">
        <f t="shared" ref="M156" si="911">L156/H$3*H$1*H$2</f>
        <v>1.3613973615272725</v>
      </c>
      <c r="N156" s="7">
        <v>2.4180000000000001</v>
      </c>
      <c r="O156" s="7">
        <f t="shared" ref="O156" si="912">N156/P156/H$3*H$1*H$2</f>
        <v>3.4622955892631539</v>
      </c>
      <c r="P156" s="8">
        <v>0.73160434782608685</v>
      </c>
      <c r="Q156" s="8">
        <f t="shared" ref="Q156" si="913">K156-G156</f>
        <v>2.3757915593454544</v>
      </c>
    </row>
  </sheetData>
  <pageMargins left="0.70866141732283472" right="0.70866141732283472" top="0.74803149606299213" bottom="0.74803149606299213" header="0.31496062992125984" footer="0.31496062992125984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10" zoomScaleNormal="100" workbookViewId="0">
      <selection activeCell="K14" sqref="K14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B25" sqref="B25"/>
    </sheetView>
  </sheetViews>
  <sheetFormatPr defaultRowHeight="15"/>
  <cols>
    <col min="4" max="4" width="9.5703125" bestFit="1" customWidth="1"/>
  </cols>
  <sheetData>
    <row r="1" spans="1:13">
      <c r="A1" t="s">
        <v>48</v>
      </c>
    </row>
    <row r="3" spans="1:13">
      <c r="A3" t="s">
        <v>65</v>
      </c>
    </row>
    <row r="4" spans="1:13">
      <c r="A4" t="s">
        <v>7</v>
      </c>
      <c r="E4">
        <v>39</v>
      </c>
      <c r="F4" t="s">
        <v>66</v>
      </c>
      <c r="H4" t="s">
        <v>68</v>
      </c>
      <c r="K4" s="17">
        <v>926.6</v>
      </c>
    </row>
    <row r="5" spans="1:13">
      <c r="A5" t="s">
        <v>8</v>
      </c>
      <c r="E5">
        <v>2.832784E-2</v>
      </c>
      <c r="F5" t="s">
        <v>9</v>
      </c>
      <c r="H5" t="s">
        <v>70</v>
      </c>
      <c r="K5" s="10">
        <v>3.4000000000000002E-2</v>
      </c>
    </row>
    <row r="6" spans="1:13">
      <c r="A6" t="s">
        <v>67</v>
      </c>
      <c r="E6" s="17">
        <v>90</v>
      </c>
      <c r="F6" s="15" t="s">
        <v>74</v>
      </c>
      <c r="H6" t="s">
        <v>71</v>
      </c>
      <c r="K6" s="10">
        <v>3.0000000000000001E-3</v>
      </c>
    </row>
    <row r="7" spans="1:13">
      <c r="A7" t="s">
        <v>69</v>
      </c>
      <c r="E7" s="16">
        <v>0.24</v>
      </c>
      <c r="F7" s="15" t="s">
        <v>75</v>
      </c>
      <c r="H7" t="s">
        <v>72</v>
      </c>
      <c r="K7" s="10">
        <v>1.671</v>
      </c>
    </row>
    <row r="8" spans="1:13">
      <c r="H8" t="s">
        <v>73</v>
      </c>
      <c r="K8" s="18">
        <v>0.25</v>
      </c>
      <c r="L8" t="s">
        <v>76</v>
      </c>
    </row>
    <row r="11" spans="1:13">
      <c r="A11" s="27" t="s">
        <v>50</v>
      </c>
      <c r="B11" s="27"/>
      <c r="C11" s="27" t="s">
        <v>53</v>
      </c>
      <c r="D11" s="27"/>
      <c r="E11" t="s">
        <v>56</v>
      </c>
      <c r="I11" t="s">
        <v>62</v>
      </c>
    </row>
    <row r="12" spans="1:13">
      <c r="A12" s="27" t="s">
        <v>49</v>
      </c>
      <c r="B12" s="27"/>
      <c r="C12" s="27" t="s">
        <v>49</v>
      </c>
      <c r="D12" s="27"/>
      <c r="E12" s="14" t="s">
        <v>57</v>
      </c>
      <c r="F12" s="14" t="s">
        <v>58</v>
      </c>
      <c r="G12" s="14" t="s">
        <v>60</v>
      </c>
      <c r="I12" s="14" t="s">
        <v>57</v>
      </c>
      <c r="J12" s="14" t="s">
        <v>77</v>
      </c>
      <c r="K12" s="14" t="s">
        <v>63</v>
      </c>
      <c r="L12" s="14" t="s">
        <v>60</v>
      </c>
    </row>
    <row r="13" spans="1:13">
      <c r="A13" t="s">
        <v>51</v>
      </c>
      <c r="B13" t="s">
        <v>52</v>
      </c>
      <c r="C13" t="s">
        <v>54</v>
      </c>
      <c r="D13" t="s">
        <v>55</v>
      </c>
      <c r="E13" t="s">
        <v>59</v>
      </c>
      <c r="F13" t="s">
        <v>3</v>
      </c>
      <c r="G13" t="s">
        <v>59</v>
      </c>
      <c r="H13" t="s">
        <v>61</v>
      </c>
      <c r="I13" t="s">
        <v>59</v>
      </c>
      <c r="J13" t="s">
        <v>3</v>
      </c>
      <c r="K13" t="s">
        <v>64</v>
      </c>
      <c r="L13" t="s">
        <v>59</v>
      </c>
      <c r="M13" t="s">
        <v>61</v>
      </c>
    </row>
    <row r="14" spans="1:13">
      <c r="A14">
        <v>50</v>
      </c>
      <c r="B14" s="12">
        <f>A14*E$5*E$4</f>
        <v>55.239288000000002</v>
      </c>
      <c r="C14">
        <f t="shared" ref="C14:D17" si="0">A14*30.4</f>
        <v>1520</v>
      </c>
      <c r="D14" s="13">
        <f t="shared" si="0"/>
        <v>1679.2743551999999</v>
      </c>
      <c r="E14" s="17">
        <f>E$6</f>
        <v>90</v>
      </c>
      <c r="F14" s="17">
        <f>E$7</f>
        <v>0.24</v>
      </c>
      <c r="G14" s="17">
        <f>E14+D14*F14</f>
        <v>493.025845248</v>
      </c>
      <c r="H14" s="10">
        <f>G14/C14</f>
        <v>0.32435910871578949</v>
      </c>
      <c r="I14" s="17">
        <f>K$4</f>
        <v>926.6</v>
      </c>
      <c r="J14" s="19">
        <f>K$5+K$6</f>
        <v>3.7000000000000005E-2</v>
      </c>
      <c r="K14" s="10">
        <f>K$7</f>
        <v>1.671</v>
      </c>
      <c r="L14" s="17">
        <f>I14+J14*D14+K14*B14*K$8</f>
        <v>1011.8093637044001</v>
      </c>
      <c r="M14" s="10">
        <f>L14/C14</f>
        <v>0.66566405506868431</v>
      </c>
    </row>
    <row r="15" spans="1:13">
      <c r="A15">
        <v>75</v>
      </c>
      <c r="B15" s="12">
        <f>A15*E$5*E$4</f>
        <v>82.85893200000001</v>
      </c>
      <c r="C15">
        <f t="shared" si="0"/>
        <v>2280</v>
      </c>
      <c r="D15" s="13">
        <f t="shared" si="0"/>
        <v>2518.9115328000003</v>
      </c>
      <c r="E15" s="17">
        <f>E$6</f>
        <v>90</v>
      </c>
      <c r="F15" s="17">
        <f>E$7</f>
        <v>0.24</v>
      </c>
      <c r="G15" s="17">
        <f>E15+D15*F15</f>
        <v>694.53876787199999</v>
      </c>
      <c r="H15" s="10">
        <f>G15/C15</f>
        <v>0.30462226661052633</v>
      </c>
      <c r="I15" s="17">
        <f>K$4</f>
        <v>926.6</v>
      </c>
      <c r="J15" s="19">
        <f>K$5+K$6</f>
        <v>3.7000000000000005E-2</v>
      </c>
      <c r="K15" s="10">
        <f>K$7</f>
        <v>1.671</v>
      </c>
      <c r="L15" s="17">
        <f>I15+J15*D15+K15*B15*K$8</f>
        <v>1054.4140455566001</v>
      </c>
      <c r="M15" s="10">
        <f>L15/C15</f>
        <v>0.46246230068271932</v>
      </c>
    </row>
    <row r="16" spans="1:13">
      <c r="A16">
        <v>100</v>
      </c>
      <c r="B16" s="12">
        <f>A16*E$5*E$4</f>
        <v>110.478576</v>
      </c>
      <c r="C16">
        <f t="shared" si="0"/>
        <v>3040</v>
      </c>
      <c r="D16" s="13">
        <f t="shared" si="0"/>
        <v>3358.5487103999999</v>
      </c>
      <c r="E16" s="17">
        <f>E$6</f>
        <v>90</v>
      </c>
      <c r="F16" s="17">
        <f>E$7</f>
        <v>0.24</v>
      </c>
      <c r="G16" s="17">
        <f>E16+D16*F16</f>
        <v>896.05169049599999</v>
      </c>
      <c r="H16" s="10">
        <f>G16/C16</f>
        <v>0.29475384555789474</v>
      </c>
      <c r="I16" s="17">
        <f>K$4</f>
        <v>926.6</v>
      </c>
      <c r="J16" s="19">
        <f>K$5+K$6</f>
        <v>3.7000000000000005E-2</v>
      </c>
      <c r="K16" s="10">
        <f>K$7</f>
        <v>1.671</v>
      </c>
      <c r="L16" s="17">
        <f>I16+J16*D16+K16*B16*K$8</f>
        <v>1097.0187274088</v>
      </c>
      <c r="M16" s="10">
        <f>L16/C16</f>
        <v>0.36086142348973688</v>
      </c>
    </row>
    <row r="17" spans="1:13">
      <c r="A17">
        <v>125</v>
      </c>
      <c r="B17" s="12">
        <f>A17*E$5*E$4</f>
        <v>138.09822</v>
      </c>
      <c r="C17">
        <f t="shared" si="0"/>
        <v>3800</v>
      </c>
      <c r="D17" s="13">
        <f t="shared" si="0"/>
        <v>4198.185888</v>
      </c>
      <c r="E17" s="17">
        <f>E$6</f>
        <v>90</v>
      </c>
      <c r="F17" s="17">
        <f>E$7</f>
        <v>0.24</v>
      </c>
      <c r="G17" s="17">
        <f>E17+D17*F17</f>
        <v>1097.5646131200001</v>
      </c>
      <c r="H17" s="10">
        <f>G17/C17</f>
        <v>0.28883279292631581</v>
      </c>
      <c r="I17" s="17">
        <f>K$4</f>
        <v>926.6</v>
      </c>
      <c r="J17" s="19">
        <f>K$5+K$6</f>
        <v>3.7000000000000005E-2</v>
      </c>
      <c r="K17" s="10">
        <f>K$7</f>
        <v>1.671</v>
      </c>
      <c r="L17" s="17">
        <f>I17+J17*D17+K17*B17*K$8</f>
        <v>1139.623409261</v>
      </c>
      <c r="M17" s="10">
        <f>L17/C17</f>
        <v>0.29990089717394736</v>
      </c>
    </row>
    <row r="18" spans="1:13">
      <c r="A18">
        <v>150</v>
      </c>
      <c r="B18" s="12">
        <f t="shared" ref="B18:B24" si="1">A18*E$5*E$4</f>
        <v>165.71786400000002</v>
      </c>
      <c r="C18">
        <f t="shared" ref="C18:C24" si="2">A18*30.4</f>
        <v>4560</v>
      </c>
      <c r="D18" s="13">
        <f t="shared" ref="D18:D24" si="3">B18*30.4</f>
        <v>5037.8230656000005</v>
      </c>
      <c r="E18" s="17">
        <f t="shared" ref="E18:E24" si="4">E$6</f>
        <v>90</v>
      </c>
      <c r="F18" s="17">
        <f t="shared" ref="F18:F24" si="5">E$7</f>
        <v>0.24</v>
      </c>
      <c r="G18" s="17">
        <f t="shared" ref="G18:G24" si="6">E18+D18*F18</f>
        <v>1299.077535744</v>
      </c>
      <c r="H18" s="10">
        <f t="shared" ref="H18:H24" si="7">G18/C18</f>
        <v>0.28488542450526316</v>
      </c>
      <c r="I18" s="17">
        <f t="shared" ref="I18:I24" si="8">K$4</f>
        <v>926.6</v>
      </c>
      <c r="J18" s="19">
        <f t="shared" ref="J18:J24" si="9">K$5+K$6</f>
        <v>3.7000000000000005E-2</v>
      </c>
      <c r="K18" s="10">
        <f t="shared" ref="K18:K24" si="10">K$7</f>
        <v>1.671</v>
      </c>
      <c r="L18" s="17">
        <f t="shared" ref="L18:L24" si="11">I18+J18*D18+K18*B18*K$8</f>
        <v>1182.2280911132</v>
      </c>
      <c r="M18" s="10">
        <f t="shared" ref="M18:M24" si="12">L18/C18</f>
        <v>0.25926054629675438</v>
      </c>
    </row>
    <row r="19" spans="1:13">
      <c r="A19">
        <v>175</v>
      </c>
      <c r="B19" s="12">
        <f t="shared" ref="B19" si="13">A19*E$5*E$4</f>
        <v>193.33750800000001</v>
      </c>
      <c r="C19">
        <f t="shared" ref="C19" si="14">A19*30.4</f>
        <v>5320</v>
      </c>
      <c r="D19" s="13">
        <f t="shared" ref="D19" si="15">B19*30.4</f>
        <v>5877.4602432000001</v>
      </c>
      <c r="E19" s="17">
        <f t="shared" si="4"/>
        <v>90</v>
      </c>
      <c r="F19" s="17">
        <f t="shared" si="5"/>
        <v>0.24</v>
      </c>
      <c r="G19" s="17">
        <f t="shared" ref="G19" si="16">E19+D19*F19</f>
        <v>1500.5904583679999</v>
      </c>
      <c r="H19" s="10">
        <f t="shared" ref="H19" si="17">G19/C19</f>
        <v>0.28206587563308266</v>
      </c>
      <c r="I19" s="17">
        <f t="shared" ref="I19" si="18">K$4</f>
        <v>926.6</v>
      </c>
      <c r="J19" s="19">
        <f t="shared" si="9"/>
        <v>3.7000000000000005E-2</v>
      </c>
      <c r="K19" s="10">
        <f t="shared" si="10"/>
        <v>1.671</v>
      </c>
      <c r="L19" s="17">
        <f t="shared" ref="L19" si="19">I19+J19*D19+K19*B19*K$8</f>
        <v>1224.8327729654</v>
      </c>
      <c r="M19" s="10">
        <f t="shared" ref="M19" si="20">L19/C19</f>
        <v>0.23023172424161653</v>
      </c>
    </row>
    <row r="20" spans="1:13">
      <c r="A20">
        <v>200</v>
      </c>
      <c r="B20" s="12">
        <f t="shared" si="1"/>
        <v>220.95715200000001</v>
      </c>
      <c r="C20">
        <f t="shared" si="2"/>
        <v>6080</v>
      </c>
      <c r="D20" s="13">
        <f t="shared" si="3"/>
        <v>6717.0974207999998</v>
      </c>
      <c r="E20" s="17">
        <f t="shared" si="4"/>
        <v>90</v>
      </c>
      <c r="F20" s="17">
        <f t="shared" si="5"/>
        <v>0.24</v>
      </c>
      <c r="G20" s="17">
        <f t="shared" si="6"/>
        <v>1702.103380992</v>
      </c>
      <c r="H20" s="10">
        <f t="shared" si="7"/>
        <v>0.27995121397894734</v>
      </c>
      <c r="I20" s="17">
        <f t="shared" si="8"/>
        <v>926.6</v>
      </c>
      <c r="J20" s="19">
        <f t="shared" si="9"/>
        <v>3.7000000000000005E-2</v>
      </c>
      <c r="K20" s="10">
        <f t="shared" si="10"/>
        <v>1.671</v>
      </c>
      <c r="L20" s="17">
        <f t="shared" si="11"/>
        <v>1267.4374548176002</v>
      </c>
      <c r="M20" s="10">
        <f t="shared" si="12"/>
        <v>0.20846010770026319</v>
      </c>
    </row>
    <row r="21" spans="1:13">
      <c r="A21">
        <v>225</v>
      </c>
      <c r="B21" s="12">
        <f t="shared" ref="B21" si="21">A21*E$5*E$4</f>
        <v>248.57679600000003</v>
      </c>
      <c r="C21">
        <f t="shared" ref="C21" si="22">A21*30.4</f>
        <v>6840</v>
      </c>
      <c r="D21" s="13">
        <f t="shared" ref="D21" si="23">B21*30.4</f>
        <v>7556.7345984000003</v>
      </c>
      <c r="E21" s="17">
        <f t="shared" si="4"/>
        <v>90</v>
      </c>
      <c r="F21" s="17">
        <f t="shared" si="5"/>
        <v>0.24</v>
      </c>
      <c r="G21" s="17">
        <f t="shared" ref="G21" si="24">E21+D21*F21</f>
        <v>1903.6163036160001</v>
      </c>
      <c r="H21" s="10">
        <f t="shared" ref="H21" si="25">G21/C21</f>
        <v>0.27830647713684215</v>
      </c>
      <c r="I21" s="17">
        <f t="shared" ref="I21" si="26">K$4</f>
        <v>926.6</v>
      </c>
      <c r="J21" s="19">
        <f t="shared" si="9"/>
        <v>3.7000000000000005E-2</v>
      </c>
      <c r="K21" s="10">
        <f t="shared" si="10"/>
        <v>1.671</v>
      </c>
      <c r="L21" s="17">
        <f t="shared" ref="L21" si="27">I21+J21*D21+K21*B21*K$8</f>
        <v>1310.0421366698001</v>
      </c>
      <c r="M21" s="10">
        <f t="shared" ref="M21" si="28">L21/C21</f>
        <v>0.19152662816809943</v>
      </c>
    </row>
    <row r="22" spans="1:13">
      <c r="A22">
        <v>250</v>
      </c>
      <c r="B22" s="12">
        <f t="shared" si="1"/>
        <v>276.19644</v>
      </c>
      <c r="C22">
        <f t="shared" si="2"/>
        <v>7600</v>
      </c>
      <c r="D22" s="13">
        <f t="shared" si="3"/>
        <v>8396.371776</v>
      </c>
      <c r="E22" s="17">
        <f t="shared" si="4"/>
        <v>90</v>
      </c>
      <c r="F22" s="17">
        <f t="shared" si="5"/>
        <v>0.24</v>
      </c>
      <c r="G22" s="17">
        <f t="shared" si="6"/>
        <v>2105.1292262400002</v>
      </c>
      <c r="H22" s="10">
        <f t="shared" si="7"/>
        <v>0.27699068766315793</v>
      </c>
      <c r="I22" s="17">
        <f t="shared" si="8"/>
        <v>926.6</v>
      </c>
      <c r="J22" s="19">
        <f t="shared" si="9"/>
        <v>3.7000000000000005E-2</v>
      </c>
      <c r="K22" s="10">
        <f t="shared" si="10"/>
        <v>1.671</v>
      </c>
      <c r="L22" s="17">
        <f t="shared" si="11"/>
        <v>1352.6468185220001</v>
      </c>
      <c r="M22" s="10">
        <f t="shared" si="12"/>
        <v>0.17797984454236843</v>
      </c>
    </row>
    <row r="23" spans="1:13">
      <c r="A23">
        <v>275</v>
      </c>
      <c r="B23" s="12">
        <f t="shared" ref="B23" si="29">A23*E$5*E$4</f>
        <v>303.81608399999999</v>
      </c>
      <c r="C23">
        <f t="shared" ref="C23" si="30">A23*30.4</f>
        <v>8360</v>
      </c>
      <c r="D23" s="13">
        <f t="shared" ref="D23" si="31">B23*30.4</f>
        <v>9236.0089535999996</v>
      </c>
      <c r="E23" s="17">
        <f t="shared" si="4"/>
        <v>90</v>
      </c>
      <c r="F23" s="17">
        <f t="shared" si="5"/>
        <v>0.24</v>
      </c>
      <c r="G23" s="17">
        <f t="shared" ref="G23" si="32">E23+D23*F23</f>
        <v>2306.6421488639999</v>
      </c>
      <c r="H23" s="10">
        <f t="shared" ref="H23" si="33">G23/C23</f>
        <v>0.27591413263923442</v>
      </c>
      <c r="I23" s="17">
        <f t="shared" ref="I23" si="34">K$4</f>
        <v>926.6</v>
      </c>
      <c r="J23" s="19">
        <f t="shared" si="9"/>
        <v>3.7000000000000005E-2</v>
      </c>
      <c r="K23" s="10">
        <f t="shared" si="10"/>
        <v>1.671</v>
      </c>
      <c r="L23" s="17">
        <f t="shared" ref="L23" si="35">I23+J23*D23+K23*B23*K$8</f>
        <v>1395.2515003742001</v>
      </c>
      <c r="M23" s="10">
        <f t="shared" ref="M23" si="36">L23/C23</f>
        <v>0.16689611248495217</v>
      </c>
    </row>
    <row r="24" spans="1:13">
      <c r="A24">
        <v>300</v>
      </c>
      <c r="B24" s="12">
        <f t="shared" si="1"/>
        <v>331.43572800000004</v>
      </c>
      <c r="C24">
        <f t="shared" si="2"/>
        <v>9120</v>
      </c>
      <c r="D24" s="13">
        <f t="shared" si="3"/>
        <v>10075.646131200001</v>
      </c>
      <c r="E24" s="17">
        <f t="shared" si="4"/>
        <v>90</v>
      </c>
      <c r="F24" s="17">
        <f t="shared" si="5"/>
        <v>0.24</v>
      </c>
      <c r="G24" s="17">
        <f t="shared" si="6"/>
        <v>2508.155071488</v>
      </c>
      <c r="H24" s="10">
        <f t="shared" si="7"/>
        <v>0.27501700345263158</v>
      </c>
      <c r="I24" s="17">
        <f t="shared" si="8"/>
        <v>926.6</v>
      </c>
      <c r="J24" s="19">
        <f t="shared" si="9"/>
        <v>3.7000000000000005E-2</v>
      </c>
      <c r="K24" s="10">
        <f t="shared" si="10"/>
        <v>1.671</v>
      </c>
      <c r="L24" s="17">
        <f t="shared" si="11"/>
        <v>1437.8561822264001</v>
      </c>
      <c r="M24" s="10">
        <f t="shared" si="12"/>
        <v>0.15765966910377194</v>
      </c>
    </row>
  </sheetData>
  <mergeCells count="4">
    <mergeCell ref="A11:B11"/>
    <mergeCell ref="C11:D11"/>
    <mergeCell ref="C12:D12"/>
    <mergeCell ref="A12:B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28CE-7E79-497B-BD97-8381AEF6404A}">
  <dimension ref="A1:D29"/>
  <sheetViews>
    <sheetView workbookViewId="0">
      <selection activeCell="B3" sqref="B3"/>
    </sheetView>
  </sheetViews>
  <sheetFormatPr defaultRowHeight="15"/>
  <cols>
    <col min="1" max="4" width="10.5703125" customWidth="1"/>
  </cols>
  <sheetData>
    <row r="1" spans="1:4">
      <c r="A1" t="s">
        <v>179</v>
      </c>
    </row>
    <row r="3" spans="1:4" ht="17.25">
      <c r="A3" t="s">
        <v>171</v>
      </c>
      <c r="B3" s="14" t="s">
        <v>173</v>
      </c>
      <c r="C3" s="14" t="s">
        <v>172</v>
      </c>
      <c r="D3" s="14" t="s">
        <v>176</v>
      </c>
    </row>
    <row r="4" spans="1:4">
      <c r="B4" s="14" t="s">
        <v>3</v>
      </c>
      <c r="C4" s="14" t="s">
        <v>3</v>
      </c>
      <c r="D4" s="14" t="s">
        <v>3</v>
      </c>
    </row>
    <row r="5" spans="1:4">
      <c r="A5" s="25">
        <v>43497</v>
      </c>
      <c r="B5" s="26">
        <f>Sheet1!D93</f>
        <v>3.6140000000000003</v>
      </c>
      <c r="C5" s="26">
        <f>Sheet1!H93</f>
        <v>3.3756394513637678</v>
      </c>
      <c r="D5" s="26">
        <f t="shared" ref="D5:D23" si="0">C5-B5</f>
        <v>-0.23836054863623257</v>
      </c>
    </row>
    <row r="6" spans="1:4">
      <c r="A6" s="25">
        <v>43525</v>
      </c>
      <c r="B6" s="26">
        <f>Sheet1!D94</f>
        <v>3.6470000000000002</v>
      </c>
      <c r="C6" s="26">
        <f>Sheet1!H94</f>
        <v>3.7809988529114023</v>
      </c>
      <c r="D6" s="26">
        <f t="shared" si="0"/>
        <v>0.13399885291140201</v>
      </c>
    </row>
    <row r="7" spans="1:4">
      <c r="A7" s="25">
        <v>43556</v>
      </c>
      <c r="B7" s="26">
        <f>Sheet1!D95</f>
        <v>3.27</v>
      </c>
      <c r="C7" s="26">
        <f>Sheet1!H95</f>
        <v>3.1542408502493466</v>
      </c>
      <c r="D7" s="26">
        <f t="shared" si="0"/>
        <v>-0.11575914975065338</v>
      </c>
    </row>
    <row r="8" spans="1:4">
      <c r="A8" s="25">
        <v>43586</v>
      </c>
      <c r="B8" s="26">
        <f>Sheet1!D96</f>
        <v>2.9330000000000003</v>
      </c>
      <c r="C8" s="26">
        <f>Sheet1!H96</f>
        <v>3.0690039673697216</v>
      </c>
      <c r="D8" s="26">
        <f t="shared" si="0"/>
        <v>0.13600396736972131</v>
      </c>
    </row>
    <row r="9" spans="1:4">
      <c r="A9" s="25">
        <v>43617</v>
      </c>
      <c r="B9" s="26">
        <f>Sheet1!D97</f>
        <v>2.9610000000000003</v>
      </c>
      <c r="C9" s="26">
        <f>Sheet1!H97</f>
        <v>2.7289611848873756</v>
      </c>
      <c r="D9" s="26">
        <f t="shared" si="0"/>
        <v>-0.2320388151126247</v>
      </c>
    </row>
    <row r="10" spans="1:4">
      <c r="A10" s="25">
        <v>43647</v>
      </c>
      <c r="B10" s="26">
        <f>Sheet1!D98</f>
        <v>2.5270000000000001</v>
      </c>
      <c r="C10" s="26">
        <f>Sheet1!H98</f>
        <v>2.682763636363636</v>
      </c>
      <c r="D10" s="26">
        <f t="shared" si="0"/>
        <v>0.15576363636363588</v>
      </c>
    </row>
    <row r="11" spans="1:4">
      <c r="A11" s="25">
        <v>43678</v>
      </c>
      <c r="B11" s="26">
        <f>Sheet1!D99</f>
        <v>2.399</v>
      </c>
      <c r="C11" s="26">
        <f>Sheet1!H99</f>
        <v>2.5863636363636364</v>
      </c>
      <c r="D11" s="26">
        <f t="shared" si="0"/>
        <v>0.1873636363636364</v>
      </c>
    </row>
    <row r="12" spans="1:4">
      <c r="A12" s="25">
        <v>43709</v>
      </c>
      <c r="B12" s="26">
        <f>Sheet1!D100</f>
        <v>2.48</v>
      </c>
      <c r="C12" s="26">
        <f>Sheet1!H100</f>
        <v>2.778265054071865</v>
      </c>
      <c r="D12" s="26">
        <f t="shared" si="0"/>
        <v>0.29826505407186499</v>
      </c>
    </row>
    <row r="13" spans="1:4">
      <c r="A13" s="25">
        <v>43739</v>
      </c>
      <c r="B13" s="26">
        <f>Sheet1!D101</f>
        <v>2.3130000000000002</v>
      </c>
      <c r="C13" s="26">
        <f>Sheet1!H101</f>
        <v>2.4673913043478257</v>
      </c>
      <c r="D13" s="26">
        <f t="shared" si="0"/>
        <v>0.15439130434782555</v>
      </c>
    </row>
    <row r="14" spans="1:4">
      <c r="A14" s="25">
        <v>43770</v>
      </c>
      <c r="B14" s="26">
        <f>Sheet1!D102</f>
        <v>3.2130000000000001</v>
      </c>
      <c r="C14" s="26">
        <f>Sheet1!H102</f>
        <v>3.28</v>
      </c>
      <c r="D14" s="26">
        <f t="shared" si="0"/>
        <v>6.6999999999999726E-2</v>
      </c>
    </row>
    <row r="15" spans="1:4">
      <c r="A15" s="25">
        <v>43800</v>
      </c>
      <c r="B15" s="26">
        <f>Sheet1!D103</f>
        <v>3.1480000000000001</v>
      </c>
      <c r="C15" s="26">
        <f>Sheet1!H103</f>
        <v>2.7642857142857142</v>
      </c>
      <c r="D15" s="26">
        <f t="shared" si="0"/>
        <v>-0.3837142857142859</v>
      </c>
    </row>
    <row r="16" spans="1:4">
      <c r="A16" s="25">
        <v>43831</v>
      </c>
      <c r="B16" s="26">
        <f>Sheet1!D104</f>
        <v>2.5710000000000002</v>
      </c>
      <c r="C16" s="26">
        <f>Sheet1!H104</f>
        <v>2.3895238095238094</v>
      </c>
      <c r="D16" s="26">
        <f t="shared" si="0"/>
        <v>-0.18147619047619079</v>
      </c>
    </row>
    <row r="17" spans="1:4">
      <c r="A17" s="25">
        <v>43862</v>
      </c>
      <c r="B17" s="26">
        <f>Sheet1!D105</f>
        <v>2.1120000000000001</v>
      </c>
      <c r="C17" s="26">
        <f>Sheet1!H105</f>
        <v>2.1973684210526314</v>
      </c>
      <c r="D17" s="26">
        <f t="shared" si="0"/>
        <v>8.5368421052631316E-2</v>
      </c>
    </row>
    <row r="18" spans="1:4">
      <c r="A18" s="25">
        <v>43891</v>
      </c>
      <c r="B18" s="26">
        <f>Sheet1!D106</f>
        <v>2.0030000000000001</v>
      </c>
      <c r="C18" s="26">
        <f>Sheet1!H106</f>
        <v>2.1077272727272729</v>
      </c>
      <c r="D18" s="26">
        <f t="shared" si="0"/>
        <v>0.10472727272727278</v>
      </c>
    </row>
    <row r="19" spans="1:4">
      <c r="A19" s="25">
        <v>43922</v>
      </c>
      <c r="B19" s="26">
        <f>Sheet1!D107</f>
        <v>1.887</v>
      </c>
      <c r="C19" s="26">
        <f>Sheet1!H107</f>
        <v>2.2285714285714282</v>
      </c>
      <c r="D19" s="26">
        <f t="shared" si="0"/>
        <v>0.34157142857142819</v>
      </c>
    </row>
    <row r="20" spans="1:4">
      <c r="A20" s="25">
        <v>43952</v>
      </c>
      <c r="B20" s="26">
        <f>Sheet1!D108</f>
        <v>2.335</v>
      </c>
      <c r="C20" s="26">
        <f>Sheet1!H108</f>
        <v>2.2279999999999998</v>
      </c>
      <c r="D20" s="26">
        <f t="shared" si="0"/>
        <v>-0.10700000000000021</v>
      </c>
    </row>
    <row r="21" spans="1:4">
      <c r="A21" s="25">
        <v>43983</v>
      </c>
      <c r="B21" s="26">
        <f>Sheet1!D109</f>
        <v>1.9999999999999998</v>
      </c>
      <c r="C21" s="26">
        <f>Sheet1!H109</f>
        <v>2.0318181818181817</v>
      </c>
      <c r="D21" s="26">
        <f t="shared" si="0"/>
        <v>3.1818181818181968E-2</v>
      </c>
    </row>
    <row r="22" spans="1:4">
      <c r="A22" s="25">
        <v>44013</v>
      </c>
      <c r="B22" s="26">
        <f>Sheet1!D110</f>
        <v>1.8079999999999998</v>
      </c>
      <c r="C22" s="26">
        <f>Sheet1!H110</f>
        <v>2.1609090909090911</v>
      </c>
      <c r="D22" s="26">
        <f t="shared" si="0"/>
        <v>0.35290909090909128</v>
      </c>
    </row>
    <row r="23" spans="1:4">
      <c r="A23" s="25">
        <v>44044</v>
      </c>
      <c r="B23" s="26">
        <f>Sheet1!D111</f>
        <v>2.0950000000000002</v>
      </c>
      <c r="C23" s="26">
        <f>Sheet1!H111</f>
        <v>2.5499999999999998</v>
      </c>
      <c r="D23" s="26">
        <f t="shared" si="0"/>
        <v>0.45499999999999963</v>
      </c>
    </row>
    <row r="24" spans="1:4">
      <c r="A24" s="23"/>
      <c r="B24" s="24"/>
      <c r="C24" s="24"/>
      <c r="D24" s="24"/>
    </row>
    <row r="25" spans="1:4">
      <c r="A25" s="23" t="s">
        <v>177</v>
      </c>
      <c r="B25" s="24"/>
      <c r="C25" s="24"/>
      <c r="D25" s="24">
        <f>AVERAGE(D5:D21)</f>
        <v>2.57601627004478E-2</v>
      </c>
    </row>
    <row r="26" spans="1:4">
      <c r="A26" s="23" t="s">
        <v>178</v>
      </c>
      <c r="B26" s="24"/>
      <c r="C26" s="24"/>
      <c r="D26" s="24">
        <f>AVERAGE(D22:D23)</f>
        <v>0.40395454545454546</v>
      </c>
    </row>
    <row r="28" spans="1:4">
      <c r="A28" t="s">
        <v>174</v>
      </c>
    </row>
    <row r="29" spans="1:4">
      <c r="A29" t="s">
        <v>175</v>
      </c>
    </row>
  </sheetData>
  <pageMargins left="0.7" right="0.7" top="0.75" bottom="0.75" header="0.3" footer="0.3"/>
  <pageSetup scale="15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Graph</vt:lpstr>
      <vt:lpstr>M13-Union comparson</vt:lpstr>
      <vt:lpstr>2019-20 EGI-Dawn spot compare</vt:lpstr>
      <vt:lpstr>'2019-20 EGI-Dawn spot compare'!Print_Area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lorraine fillmore</cp:lastModifiedBy>
  <cp:lastPrinted>2020-09-15T21:21:22Z</cp:lastPrinted>
  <dcterms:created xsi:type="dcterms:W3CDTF">2014-03-04T19:05:12Z</dcterms:created>
  <dcterms:modified xsi:type="dcterms:W3CDTF">2024-07-04T11:53:08Z</dcterms:modified>
</cp:coreProperties>
</file>