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215" windowHeight="7020"/>
  </bookViews>
  <sheets>
    <sheet name="Sheet1" sheetId="1" r:id="rId1"/>
    <sheet name="Graph" sheetId="2" r:id="rId2"/>
    <sheet name="M13-Union comparson" sheetId="3" r:id="rId3"/>
  </sheets>
  <definedNames>
    <definedName name="_xlnm.Print_Area" localSheetId="0">Sheet1!$A$1:$Q$64</definedName>
  </definedNames>
  <calcPr calcId="152511"/>
</workbook>
</file>

<file path=xl/calcChain.xml><?xml version="1.0" encoding="utf-8"?>
<calcChain xmlns="http://schemas.openxmlformats.org/spreadsheetml/2006/main">
  <c r="O66" i="1" l="1"/>
  <c r="M66" i="1"/>
  <c r="H66" i="1"/>
  <c r="J66" i="1" s="1"/>
  <c r="K66" i="1" s="1"/>
  <c r="D66" i="1"/>
  <c r="E66" i="1" s="1"/>
  <c r="F66" i="1" l="1"/>
  <c r="G66" i="1" s="1"/>
  <c r="Q66" i="1" s="1"/>
  <c r="O65" i="1"/>
  <c r="M65" i="1"/>
  <c r="H65" i="1"/>
  <c r="J65" i="1" s="1"/>
  <c r="K65" i="1" s="1"/>
  <c r="D65" i="1"/>
  <c r="E65" i="1" s="1"/>
  <c r="F65" i="1" l="1"/>
  <c r="G65" i="1" s="1"/>
  <c r="Q65" i="1" s="1"/>
  <c r="O64" i="1"/>
  <c r="M64" i="1"/>
  <c r="H64" i="1"/>
  <c r="J64" i="1" s="1"/>
  <c r="K64" i="1" s="1"/>
  <c r="F64" i="1"/>
  <c r="G64" i="1" s="1"/>
  <c r="D64" i="1"/>
  <c r="E64" i="1" s="1"/>
  <c r="Q64" i="1" l="1"/>
  <c r="O63" i="1"/>
  <c r="M63" i="1"/>
  <c r="H63" i="1"/>
  <c r="J63" i="1" s="1"/>
  <c r="K63" i="1" s="1"/>
  <c r="D63" i="1"/>
  <c r="E63" i="1" s="1"/>
  <c r="O62" i="1"/>
  <c r="M62" i="1"/>
  <c r="H62" i="1"/>
  <c r="J62" i="1" s="1"/>
  <c r="K62" i="1" s="1"/>
  <c r="D62" i="1"/>
  <c r="F62" i="1" s="1"/>
  <c r="G62" i="1" s="1"/>
  <c r="Q62" i="1" l="1"/>
  <c r="F63" i="1"/>
  <c r="G63" i="1" s="1"/>
  <c r="Q63" i="1" s="1"/>
  <c r="E62" i="1"/>
  <c r="O61" i="1"/>
  <c r="M61" i="1"/>
  <c r="H61" i="1"/>
  <c r="J61" i="1" s="1"/>
  <c r="K61" i="1" s="1"/>
  <c r="D61" i="1"/>
  <c r="E61" i="1" s="1"/>
  <c r="O60" i="1"/>
  <c r="M60" i="1"/>
  <c r="H60" i="1"/>
  <c r="J60" i="1" s="1"/>
  <c r="K60" i="1" s="1"/>
  <c r="Q60" i="1" s="1"/>
  <c r="D60" i="1"/>
  <c r="F60" i="1" s="1"/>
  <c r="G60" i="1" s="1"/>
  <c r="F61" i="1" l="1"/>
  <c r="G61" i="1" s="1"/>
  <c r="Q61" i="1" s="1"/>
  <c r="E60" i="1"/>
  <c r="O59" i="1"/>
  <c r="M59" i="1"/>
  <c r="H59" i="1"/>
  <c r="J59" i="1" s="1"/>
  <c r="K59" i="1" s="1"/>
  <c r="D59" i="1"/>
  <c r="E59" i="1" s="1"/>
  <c r="F59" i="1" l="1"/>
  <c r="G59" i="1" s="1"/>
  <c r="Q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O58" i="1" l="1"/>
  <c r="H58" i="1"/>
  <c r="J58" i="1" s="1"/>
  <c r="K58" i="1" s="1"/>
  <c r="D58" i="1"/>
  <c r="F58" i="1" s="1"/>
  <c r="G58" i="1" s="1"/>
  <c r="Q58" i="1" l="1"/>
  <c r="E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H57" i="1" l="1"/>
  <c r="J57" i="1" s="1"/>
  <c r="K57" i="1" s="1"/>
  <c r="D57" i="1"/>
  <c r="F57" i="1" s="1"/>
  <c r="G57" i="1" s="1"/>
  <c r="H56" i="1"/>
  <c r="J56" i="1" s="1"/>
  <c r="K56" i="1" s="1"/>
  <c r="D56" i="1"/>
  <c r="F56" i="1" s="1"/>
  <c r="G56" i="1" s="1"/>
  <c r="Q56" i="1" l="1"/>
  <c r="Q57" i="1"/>
  <c r="E56" i="1"/>
  <c r="E57" i="1"/>
  <c r="H55" i="1"/>
  <c r="J55" i="1" s="1"/>
  <c r="K55" i="1" s="1"/>
  <c r="D55" i="1"/>
  <c r="F55" i="1" s="1"/>
  <c r="G55" i="1" s="1"/>
  <c r="Q55" i="1" l="1"/>
  <c r="E55" i="1"/>
  <c r="H54" i="1"/>
  <c r="J54" i="1" s="1"/>
  <c r="K54" i="1" s="1"/>
  <c r="D54" i="1"/>
  <c r="F54" i="1" s="1"/>
  <c r="G54" i="1" s="1"/>
  <c r="H53" i="1"/>
  <c r="J53" i="1" s="1"/>
  <c r="K53" i="1" s="1"/>
  <c r="D53" i="1"/>
  <c r="F53" i="1" s="1"/>
  <c r="G53" i="1" s="1"/>
  <c r="H52" i="1"/>
  <c r="J52" i="1" s="1"/>
  <c r="K52" i="1" s="1"/>
  <c r="D52" i="1"/>
  <c r="F52" i="1" s="1"/>
  <c r="G52" i="1" s="1"/>
  <c r="H51" i="1"/>
  <c r="J51" i="1" s="1"/>
  <c r="K51" i="1" s="1"/>
  <c r="D51" i="1"/>
  <c r="F51" i="1" s="1"/>
  <c r="G51" i="1" s="1"/>
  <c r="H50" i="1"/>
  <c r="J50" i="1" s="1"/>
  <c r="K50" i="1" s="1"/>
  <c r="D50" i="1"/>
  <c r="F50" i="1" s="1"/>
  <c r="G50" i="1" s="1"/>
  <c r="H49" i="1"/>
  <c r="J49" i="1" s="1"/>
  <c r="K49" i="1" s="1"/>
  <c r="D49" i="1"/>
  <c r="F49" i="1" s="1"/>
  <c r="G49" i="1" s="1"/>
  <c r="H48" i="1"/>
  <c r="J48" i="1" s="1"/>
  <c r="K48" i="1" s="1"/>
  <c r="D48" i="1"/>
  <c r="F48" i="1" s="1"/>
  <c r="G48" i="1" s="1"/>
  <c r="Q54" i="1" l="1"/>
  <c r="Q48" i="1"/>
  <c r="Q50" i="1"/>
  <c r="Q52" i="1"/>
  <c r="Q49" i="1"/>
  <c r="Q51" i="1"/>
  <c r="Q53" i="1"/>
  <c r="E48" i="1"/>
  <c r="E49" i="1"/>
  <c r="E50" i="1"/>
  <c r="E51" i="1"/>
  <c r="E52" i="1"/>
  <c r="E53" i="1"/>
  <c r="E54" i="1"/>
  <c r="H47" i="1"/>
  <c r="J47" i="1" s="1"/>
  <c r="K47" i="1" s="1"/>
  <c r="D47" i="1"/>
  <c r="E47" i="1" s="1"/>
  <c r="H46" i="1"/>
  <c r="J46" i="1" s="1"/>
  <c r="K46" i="1" s="1"/>
  <c r="D46" i="1"/>
  <c r="E46" i="1" s="1"/>
  <c r="F46" i="1" l="1"/>
  <c r="G46" i="1" s="1"/>
  <c r="Q46" i="1" s="1"/>
  <c r="F47" i="1"/>
  <c r="G47" i="1" s="1"/>
  <c r="Q47" i="1" s="1"/>
  <c r="H45" i="1"/>
  <c r="J45" i="1" s="1"/>
  <c r="K45" i="1" s="1"/>
  <c r="D45" i="1"/>
  <c r="F45" i="1" s="1"/>
  <c r="G45" i="1" s="1"/>
  <c r="Q45" i="1" l="1"/>
  <c r="E45" i="1"/>
  <c r="H44" i="1"/>
  <c r="J44" i="1" s="1"/>
  <c r="K44" i="1" s="1"/>
  <c r="D44" i="1"/>
  <c r="F44" i="1" s="1"/>
  <c r="G44" i="1" s="1"/>
  <c r="Q44" i="1" l="1"/>
  <c r="E44" i="1"/>
  <c r="H43" i="1" l="1"/>
  <c r="J43" i="1" s="1"/>
  <c r="K43" i="1" s="1"/>
  <c r="D43" i="1"/>
  <c r="E43" i="1" s="1"/>
  <c r="H42" i="1"/>
  <c r="J42" i="1" s="1"/>
  <c r="K42" i="1" s="1"/>
  <c r="D42" i="1"/>
  <c r="E42" i="1" s="1"/>
  <c r="H41" i="1"/>
  <c r="J41" i="1" s="1"/>
  <c r="K41" i="1" s="1"/>
  <c r="D41" i="1"/>
  <c r="E41" i="1" s="1"/>
  <c r="H40" i="1"/>
  <c r="J40" i="1" s="1"/>
  <c r="K40" i="1" s="1"/>
  <c r="D40" i="1"/>
  <c r="E40" i="1" s="1"/>
  <c r="H39" i="1"/>
  <c r="J39" i="1" s="1"/>
  <c r="K39" i="1" s="1"/>
  <c r="D39" i="1"/>
  <c r="E39" i="1" s="1"/>
  <c r="H38" i="1"/>
  <c r="J38" i="1" s="1"/>
  <c r="K38" i="1" s="1"/>
  <c r="D38" i="1"/>
  <c r="E38" i="1" s="1"/>
  <c r="H37" i="1"/>
  <c r="J37" i="1" s="1"/>
  <c r="K37" i="1" s="1"/>
  <c r="H36" i="1"/>
  <c r="J36" i="1" s="1"/>
  <c r="K36" i="1" s="1"/>
  <c r="H35" i="1"/>
  <c r="J35" i="1" s="1"/>
  <c r="K35" i="1" s="1"/>
  <c r="J33" i="1"/>
  <c r="K33" i="1" s="1"/>
  <c r="H34" i="1"/>
  <c r="J34" i="1" s="1"/>
  <c r="K34" i="1" s="1"/>
  <c r="H33" i="1"/>
  <c r="H32" i="1"/>
  <c r="J32" i="1" s="1"/>
  <c r="K32" i="1" s="1"/>
  <c r="F41" i="1" l="1"/>
  <c r="G41" i="1" s="1"/>
  <c r="F40" i="1"/>
  <c r="G40" i="1" s="1"/>
  <c r="Q40" i="1" s="1"/>
  <c r="F39" i="1"/>
  <c r="G39" i="1" s="1"/>
  <c r="Q39" i="1" s="1"/>
  <c r="F43" i="1"/>
  <c r="G43" i="1" s="1"/>
  <c r="Q43" i="1" s="1"/>
  <c r="F38" i="1"/>
  <c r="G38" i="1" s="1"/>
  <c r="Q38" i="1" s="1"/>
  <c r="F42" i="1"/>
  <c r="G42" i="1" s="1"/>
  <c r="Q42" i="1" s="1"/>
  <c r="Q41" i="1"/>
  <c r="D37" i="1"/>
  <c r="E37" i="1" s="1"/>
  <c r="D36" i="1"/>
  <c r="F36" i="1" s="1"/>
  <c r="G36" i="1" s="1"/>
  <c r="Q36" i="1" s="1"/>
  <c r="K23" i="3"/>
  <c r="J23" i="3"/>
  <c r="I23" i="3"/>
  <c r="F23" i="3"/>
  <c r="E23" i="3"/>
  <c r="C23" i="3"/>
  <c r="B23" i="3"/>
  <c r="D23" i="3" s="1"/>
  <c r="K21" i="3"/>
  <c r="J21" i="3"/>
  <c r="I21" i="3"/>
  <c r="F21" i="3"/>
  <c r="E21" i="3"/>
  <c r="C21" i="3"/>
  <c r="B21" i="3"/>
  <c r="D21" i="3" s="1"/>
  <c r="K19" i="3"/>
  <c r="J19" i="3"/>
  <c r="L19" i="3" s="1"/>
  <c r="I19" i="3"/>
  <c r="F19" i="3"/>
  <c r="E19" i="3"/>
  <c r="C19" i="3"/>
  <c r="B19" i="3"/>
  <c r="D19" i="3" s="1"/>
  <c r="K17" i="3"/>
  <c r="J17" i="3"/>
  <c r="I17" i="3"/>
  <c r="F17" i="3"/>
  <c r="E17" i="3"/>
  <c r="C17" i="3"/>
  <c r="B17" i="3"/>
  <c r="D17" i="3" s="1"/>
  <c r="K15" i="3"/>
  <c r="J15" i="3"/>
  <c r="I15" i="3"/>
  <c r="F15" i="3"/>
  <c r="E15" i="3"/>
  <c r="C15" i="3"/>
  <c r="B15" i="3"/>
  <c r="D15" i="3" s="1"/>
  <c r="K24" i="3"/>
  <c r="J24" i="3"/>
  <c r="I24" i="3"/>
  <c r="F24" i="3"/>
  <c r="E24" i="3"/>
  <c r="C24" i="3"/>
  <c r="B24" i="3"/>
  <c r="D24" i="3" s="1"/>
  <c r="K22" i="3"/>
  <c r="J22" i="3"/>
  <c r="I22" i="3"/>
  <c r="F22" i="3"/>
  <c r="E22" i="3"/>
  <c r="C22" i="3"/>
  <c r="B22" i="3"/>
  <c r="D22" i="3" s="1"/>
  <c r="K20" i="3"/>
  <c r="J20" i="3"/>
  <c r="I20" i="3"/>
  <c r="F20" i="3"/>
  <c r="E20" i="3"/>
  <c r="C20" i="3"/>
  <c r="B20" i="3"/>
  <c r="D20" i="3" s="1"/>
  <c r="K18" i="3"/>
  <c r="J18" i="3"/>
  <c r="I18" i="3"/>
  <c r="F18" i="3"/>
  <c r="E18" i="3"/>
  <c r="C18" i="3"/>
  <c r="B18" i="3"/>
  <c r="D18" i="3" s="1"/>
  <c r="K16" i="3"/>
  <c r="J16" i="3"/>
  <c r="I16" i="3"/>
  <c r="F16" i="3"/>
  <c r="E16" i="3"/>
  <c r="C16" i="3"/>
  <c r="B16" i="3"/>
  <c r="D16" i="3" s="1"/>
  <c r="K14" i="3"/>
  <c r="J14" i="3"/>
  <c r="I14" i="3"/>
  <c r="F14" i="3"/>
  <c r="E14" i="3"/>
  <c r="B14" i="3"/>
  <c r="D14" i="3" s="1"/>
  <c r="G14" i="3" s="1"/>
  <c r="H14" i="3" s="1"/>
  <c r="C14" i="3"/>
  <c r="D35" i="1"/>
  <c r="F35" i="1" s="1"/>
  <c r="G35" i="1" s="1"/>
  <c r="Q35" i="1" s="1"/>
  <c r="D34" i="1"/>
  <c r="E34" i="1" s="1"/>
  <c r="D33" i="1"/>
  <c r="F33" i="1" s="1"/>
  <c r="G33" i="1" s="1"/>
  <c r="Q33" i="1" s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19" i="1"/>
  <c r="K19" i="1" s="1"/>
  <c r="I19" i="1"/>
  <c r="J18" i="1"/>
  <c r="K18" i="1" s="1"/>
  <c r="I18" i="1"/>
  <c r="J17" i="1"/>
  <c r="K17" i="1" s="1"/>
  <c r="I17" i="1"/>
  <c r="K16" i="1"/>
  <c r="J16" i="1"/>
  <c r="I16" i="1"/>
  <c r="J15" i="1"/>
  <c r="K15" i="1" s="1"/>
  <c r="I15" i="1"/>
  <c r="J14" i="1"/>
  <c r="K14" i="1" s="1"/>
  <c r="I14" i="1"/>
  <c r="J13" i="1"/>
  <c r="K13" i="1" s="1"/>
  <c r="I13" i="1"/>
  <c r="J12" i="1"/>
  <c r="K12" i="1" s="1"/>
  <c r="I12" i="1"/>
  <c r="J11" i="1"/>
  <c r="K11" i="1" s="1"/>
  <c r="I11" i="1"/>
  <c r="J10" i="1"/>
  <c r="K10" i="1" s="1"/>
  <c r="I10" i="1"/>
  <c r="J9" i="1"/>
  <c r="K9" i="1" s="1"/>
  <c r="I9" i="1"/>
  <c r="J8" i="1"/>
  <c r="K8" i="1" s="1"/>
  <c r="I8" i="1"/>
  <c r="J20" i="1"/>
  <c r="K20" i="1" s="1"/>
  <c r="I20" i="1"/>
  <c r="L23" i="3" l="1"/>
  <c r="M23" i="3" s="1"/>
  <c r="L21" i="3"/>
  <c r="E36" i="1"/>
  <c r="F37" i="1"/>
  <c r="G37" i="1" s="1"/>
  <c r="Q37" i="1" s="1"/>
  <c r="G23" i="3"/>
  <c r="H23" i="3" s="1"/>
  <c r="M21" i="3"/>
  <c r="G21" i="3"/>
  <c r="H21" i="3" s="1"/>
  <c r="M19" i="3"/>
  <c r="G19" i="3"/>
  <c r="H19" i="3" s="1"/>
  <c r="G17" i="3"/>
  <c r="H17" i="3" s="1"/>
  <c r="L17" i="3"/>
  <c r="M17" i="3" s="1"/>
  <c r="G15" i="3"/>
  <c r="H15" i="3" s="1"/>
  <c r="L15" i="3"/>
  <c r="M15" i="3" s="1"/>
  <c r="G18" i="3"/>
  <c r="H18" i="3" s="1"/>
  <c r="L18" i="3"/>
  <c r="M18" i="3" s="1"/>
  <c r="G22" i="3"/>
  <c r="H22" i="3" s="1"/>
  <c r="L22" i="3"/>
  <c r="M22" i="3" s="1"/>
  <c r="G20" i="3"/>
  <c r="H20" i="3" s="1"/>
  <c r="L20" i="3"/>
  <c r="M20" i="3" s="1"/>
  <c r="G24" i="3"/>
  <c r="H24" i="3" s="1"/>
  <c r="L24" i="3"/>
  <c r="M24" i="3" s="1"/>
  <c r="L14" i="3"/>
  <c r="M14" i="3" s="1"/>
  <c r="G16" i="3"/>
  <c r="H16" i="3" s="1"/>
  <c r="L16" i="3"/>
  <c r="M16" i="3" s="1"/>
  <c r="F34" i="1"/>
  <c r="G34" i="1" s="1"/>
  <c r="Q34" i="1" s="1"/>
  <c r="E33" i="1"/>
  <c r="E35" i="1"/>
  <c r="D32" i="1"/>
  <c r="F32" i="1" s="1"/>
  <c r="G32" i="1" s="1"/>
  <c r="Q32" i="1" s="1"/>
  <c r="R43" i="1" s="1"/>
  <c r="E32" i="1" l="1"/>
  <c r="D31" i="1"/>
  <c r="E31" i="1" s="1"/>
  <c r="D30" i="1"/>
  <c r="F30" i="1" s="1"/>
  <c r="G30" i="1" s="1"/>
  <c r="Q30" i="1" s="1"/>
  <c r="D29" i="1"/>
  <c r="F29" i="1" s="1"/>
  <c r="G29" i="1" s="1"/>
  <c r="Q29" i="1" s="1"/>
  <c r="D28" i="1"/>
  <c r="E28" i="1" s="1"/>
  <c r="D27" i="1"/>
  <c r="E27" i="1" s="1"/>
  <c r="D26" i="1"/>
  <c r="F26" i="1" s="1"/>
  <c r="G26" i="1" s="1"/>
  <c r="Q26" i="1" s="1"/>
  <c r="D25" i="1"/>
  <c r="F25" i="1" s="1"/>
  <c r="G25" i="1" s="1"/>
  <c r="Q25" i="1" s="1"/>
  <c r="D24" i="1"/>
  <c r="E24" i="1" s="1"/>
  <c r="D23" i="1"/>
  <c r="E23" i="1" s="1"/>
  <c r="D22" i="1"/>
  <c r="F22" i="1" s="1"/>
  <c r="G22" i="1" s="1"/>
  <c r="Q22" i="1" s="1"/>
  <c r="D21" i="1"/>
  <c r="F21" i="1" s="1"/>
  <c r="G21" i="1" s="1"/>
  <c r="Q21" i="1" s="1"/>
  <c r="D20" i="1"/>
  <c r="E20" i="1" s="1"/>
  <c r="D18" i="1"/>
  <c r="E18" i="1" s="1"/>
  <c r="D17" i="1"/>
  <c r="F17" i="1" s="1"/>
  <c r="G17" i="1" s="1"/>
  <c r="Q17" i="1" s="1"/>
  <c r="D16" i="1"/>
  <c r="F16" i="1" s="1"/>
  <c r="G16" i="1" s="1"/>
  <c r="Q16" i="1" s="1"/>
  <c r="D15" i="1"/>
  <c r="E15" i="1" s="1"/>
  <c r="D14" i="1"/>
  <c r="E14" i="1" s="1"/>
  <c r="D13" i="1"/>
  <c r="F13" i="1" s="1"/>
  <c r="G13" i="1" s="1"/>
  <c r="Q13" i="1" s="1"/>
  <c r="D12" i="1"/>
  <c r="F12" i="1" s="1"/>
  <c r="G12" i="1" s="1"/>
  <c r="Q12" i="1" s="1"/>
  <c r="D11" i="1"/>
  <c r="E11" i="1" s="1"/>
  <c r="D10" i="1"/>
  <c r="E10" i="1" s="1"/>
  <c r="D9" i="1"/>
  <c r="F9" i="1" s="1"/>
  <c r="G9" i="1" s="1"/>
  <c r="Q9" i="1" s="1"/>
  <c r="D8" i="1"/>
  <c r="F8" i="1" s="1"/>
  <c r="G8" i="1" s="1"/>
  <c r="Q8" i="1" s="1"/>
  <c r="D19" i="1"/>
  <c r="F19" i="1" s="1"/>
  <c r="G19" i="1" s="1"/>
  <c r="Q19" i="1" s="1"/>
  <c r="E19" i="1" l="1"/>
  <c r="F20" i="1"/>
  <c r="G20" i="1" s="1"/>
  <c r="Q20" i="1" s="1"/>
  <c r="E22" i="1"/>
  <c r="F24" i="1"/>
  <c r="G24" i="1" s="1"/>
  <c r="Q24" i="1" s="1"/>
  <c r="E26" i="1"/>
  <c r="F28" i="1"/>
  <c r="G28" i="1" s="1"/>
  <c r="Q28" i="1" s="1"/>
  <c r="E30" i="1"/>
  <c r="E9" i="1"/>
  <c r="F11" i="1"/>
  <c r="G11" i="1" s="1"/>
  <c r="Q11" i="1" s="1"/>
  <c r="E13" i="1"/>
  <c r="F15" i="1"/>
  <c r="G15" i="1" s="1"/>
  <c r="Q15" i="1" s="1"/>
  <c r="E17" i="1"/>
  <c r="E8" i="1"/>
  <c r="F10" i="1"/>
  <c r="G10" i="1" s="1"/>
  <c r="Q10" i="1" s="1"/>
  <c r="S31" i="1" s="1"/>
  <c r="E12" i="1"/>
  <c r="F14" i="1"/>
  <c r="G14" i="1" s="1"/>
  <c r="Q14" i="1" s="1"/>
  <c r="S43" i="1" s="1"/>
  <c r="E16" i="1"/>
  <c r="F18" i="1"/>
  <c r="G18" i="1" s="1"/>
  <c r="Q18" i="1" s="1"/>
  <c r="E21" i="1"/>
  <c r="F23" i="1"/>
  <c r="G23" i="1" s="1"/>
  <c r="Q23" i="1" s="1"/>
  <c r="E25" i="1"/>
  <c r="F27" i="1"/>
  <c r="G27" i="1" s="1"/>
  <c r="Q27" i="1" s="1"/>
  <c r="E29" i="1"/>
  <c r="F31" i="1"/>
  <c r="G31" i="1" s="1"/>
  <c r="Q31" i="1" s="1"/>
  <c r="R31" i="1" l="1"/>
  <c r="R19" i="1"/>
</calcChain>
</file>

<file path=xl/sharedStrings.xml><?xml version="1.0" encoding="utf-8"?>
<sst xmlns="http://schemas.openxmlformats.org/spreadsheetml/2006/main" count="148" uniqueCount="122">
  <si>
    <t xml:space="preserve">Ontario Petroleum Institute </t>
  </si>
  <si>
    <t>Natural Gas price Comparison</t>
  </si>
  <si>
    <t>Mo/Yr</t>
  </si>
  <si>
    <t>Union Gas calc's</t>
  </si>
  <si>
    <t>($/GJ)</t>
  </si>
  <si>
    <t>Bal, Load</t>
  </si>
  <si>
    <t>($/e3m3)</t>
  </si>
  <si>
    <t>MJ/m3</t>
  </si>
  <si>
    <t>Union Gas Ont Prod'r Pr vs a typ M13 Prod'r</t>
  </si>
  <si>
    <t>ALPH =</t>
  </si>
  <si>
    <t>1 Mcf =</t>
  </si>
  <si>
    <t>e3m3</t>
  </si>
  <si>
    <t>1 MMBtu =</t>
  </si>
  <si>
    <t>GJ</t>
  </si>
  <si>
    <t>Producer Price</t>
  </si>
  <si>
    <t>($Cdn/MMBtu)</t>
  </si>
  <si>
    <t>($Cdn/Mcf)</t>
  </si>
  <si>
    <t>Average</t>
  </si>
  <si>
    <t>Jan,12</t>
  </si>
  <si>
    <t>Feb,12</t>
  </si>
  <si>
    <t>Mar,12</t>
  </si>
  <si>
    <t>Apr,12</t>
  </si>
  <si>
    <t>May,12</t>
  </si>
  <si>
    <t>Jun,12</t>
  </si>
  <si>
    <t>Jul,12</t>
  </si>
  <si>
    <t>Aug,12</t>
  </si>
  <si>
    <t>Sep,12</t>
  </si>
  <si>
    <t>Oct,12</t>
  </si>
  <si>
    <t>Nov,12</t>
  </si>
  <si>
    <t>Dec,12</t>
  </si>
  <si>
    <t>Jan,13</t>
  </si>
  <si>
    <t>Feb,13</t>
  </si>
  <si>
    <t>Mar,13</t>
  </si>
  <si>
    <t>Apr,13</t>
  </si>
  <si>
    <t>May,13</t>
  </si>
  <si>
    <t>Jun,13</t>
  </si>
  <si>
    <t>Jul,13</t>
  </si>
  <si>
    <t>Aug,13</t>
  </si>
  <si>
    <t>Sep,13</t>
  </si>
  <si>
    <t>Oct,13</t>
  </si>
  <si>
    <t>Nov,13</t>
  </si>
  <si>
    <t>Dec,13</t>
  </si>
  <si>
    <t>Jan,14</t>
  </si>
  <si>
    <t>Feb,14</t>
  </si>
  <si>
    <t>Mar,14</t>
  </si>
  <si>
    <t>Apr,14</t>
  </si>
  <si>
    <t>Annual</t>
  </si>
  <si>
    <t>Cum</t>
  </si>
  <si>
    <t>Ave since 2012</t>
  </si>
  <si>
    <t>Comments</t>
  </si>
  <si>
    <t>M13 versus sales to Union comparison</t>
  </si>
  <si>
    <t>Volume</t>
  </si>
  <si>
    <t>Average Daily</t>
  </si>
  <si>
    <t>(Mcfd)</t>
  </si>
  <si>
    <t>(GJ/D)</t>
  </si>
  <si>
    <t>Monthly Equivalent</t>
  </si>
  <si>
    <t>(Mcf)</t>
  </si>
  <si>
    <t>(GJ)</t>
  </si>
  <si>
    <t>Union charges</t>
  </si>
  <si>
    <t>Meter St</t>
  </si>
  <si>
    <t>Load Bal</t>
  </si>
  <si>
    <t>($/mo)</t>
  </si>
  <si>
    <t>Total</t>
  </si>
  <si>
    <t>($/Mcf)</t>
  </si>
  <si>
    <t>M13 charges</t>
  </si>
  <si>
    <t>FDVD</t>
  </si>
  <si>
    <t>($/GJ/D)</t>
  </si>
  <si>
    <t>Assumptions/Conversion Factors:</t>
  </si>
  <si>
    <t>GJ/E3m3</t>
  </si>
  <si>
    <t>Union sales station fee =</t>
  </si>
  <si>
    <t>M13 station fee =</t>
  </si>
  <si>
    <t>Union sales load balancing fee =</t>
  </si>
  <si>
    <t>M13 transmission fee =</t>
  </si>
  <si>
    <t>M13 name change fee =</t>
  </si>
  <si>
    <t>M13 FDVD fee =</t>
  </si>
  <si>
    <t>Assumed FDVD vs prod</t>
  </si>
  <si>
    <t>/mo</t>
  </si>
  <si>
    <t>/GJ</t>
  </si>
  <si>
    <t>of Ave daily vol</t>
  </si>
  <si>
    <t>Trans-LB</t>
  </si>
  <si>
    <t>M13 Producer/Dawn Spot</t>
  </si>
  <si>
    <t>May,14</t>
  </si>
  <si>
    <t>Jun,14</t>
  </si>
  <si>
    <t>Dawn Spot Price from Sproule</t>
  </si>
  <si>
    <t>Jul,14</t>
  </si>
  <si>
    <t>Aug,14</t>
  </si>
  <si>
    <t>Sep,14</t>
  </si>
  <si>
    <t>Oct,14</t>
  </si>
  <si>
    <t>Nov,14</t>
  </si>
  <si>
    <t>Dec,14</t>
  </si>
  <si>
    <t>Jan,15</t>
  </si>
  <si>
    <t>Feb,15</t>
  </si>
  <si>
    <t>Mar,15</t>
  </si>
  <si>
    <t>Apr,15</t>
  </si>
  <si>
    <t>May,15</t>
  </si>
  <si>
    <t>Jun,15</t>
  </si>
  <si>
    <t>Jul,15</t>
  </si>
  <si>
    <t>Aug,15</t>
  </si>
  <si>
    <t>Sep,15</t>
  </si>
  <si>
    <t>Oct,15</t>
  </si>
  <si>
    <t>Nov,15</t>
  </si>
  <si>
    <t>Dec,15</t>
  </si>
  <si>
    <t>Jan,16</t>
  </si>
  <si>
    <t>Feb,16</t>
  </si>
  <si>
    <t>($US/MMbtu)</t>
  </si>
  <si>
    <t>Rate</t>
  </si>
  <si>
    <t>($US/$Cdn)</t>
  </si>
  <si>
    <t>Mar,16</t>
  </si>
  <si>
    <t>AECO 30 Day Spot</t>
  </si>
  <si>
    <t>Apr,16</t>
  </si>
  <si>
    <t>May,16</t>
  </si>
  <si>
    <t>Jun,16</t>
  </si>
  <si>
    <t>Jul,16</t>
  </si>
  <si>
    <t>Aug,16</t>
  </si>
  <si>
    <t>Sep,16</t>
  </si>
  <si>
    <t>M13-Un</t>
  </si>
  <si>
    <t>Diff</t>
  </si>
  <si>
    <t xml:space="preserve">   NYMEX Gas Cl</t>
  </si>
  <si>
    <t>Exch</t>
  </si>
  <si>
    <t>Oct,16</t>
  </si>
  <si>
    <t>Nov,16</t>
  </si>
  <si>
    <t>Ngr/Dwn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</si>
</sst>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1009]d\-mmm\-yy;@"/>
    <numFmt numFmtId="167" formatCode="&quot;$&quot;#,##0.00"/>
    <numFmt numFmtId="168" formatCode="&quot;$&quot;#,##0.000"/>
    <numFmt numFmtId="169" formatCode="_-* #,##0.0_-;\-* #,##0.0_-;_-* &quot;-&quot;??_-;_-@_-"/>
    <numFmt numFmtId="170" formatCode="_-* #,##0_-;\-* #,##0_-;_-* &quot;-&quot;??_-;_-@_-"/>
    <numFmt numFmtId="171" formatCode="0.0%"/>
    <numFmt numFmtId="172" formatCode="&quot;$&quot;#,##0.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Geneva"/>
      <family val="2"/>
    </font>
    <font>
      <sz val="10"/>
      <name val="Geneva"/>
      <family val="2"/>
    </font>
    <font>
      <sz val="10"/>
      <name val="MS Sans Serif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66" fontId="0" fillId="0" borderId="1" xfId="0" applyNumberFormat="1" applyBorder="1"/>
    <xf numFmtId="167" fontId="0" fillId="0" borderId="1" xfId="0" applyNumberFormat="1" applyBorder="1"/>
    <xf numFmtId="168" fontId="0" fillId="0" borderId="1" xfId="0" applyNumberFormat="1" applyBorder="1"/>
    <xf numFmtId="168" fontId="0" fillId="0" borderId="1" xfId="1" applyNumberFormat="1" applyFont="1" applyBorder="1"/>
    <xf numFmtId="168" fontId="0" fillId="0" borderId="0" xfId="0" applyNumberFormat="1"/>
    <xf numFmtId="0" fontId="2" fillId="0" borderId="6" xfId="0" applyFont="1" applyFill="1" applyBorder="1" applyAlignment="1">
      <alignment horizontal="center"/>
    </xf>
    <xf numFmtId="169" fontId="0" fillId="0" borderId="0" xfId="2" applyNumberFormat="1" applyFont="1"/>
    <xf numFmtId="170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quotePrefix="1"/>
    <xf numFmtId="167" fontId="0" fillId="0" borderId="0" xfId="1" applyNumberFormat="1" applyFont="1"/>
    <xf numFmtId="167" fontId="0" fillId="0" borderId="0" xfId="0" applyNumberFormat="1"/>
    <xf numFmtId="171" fontId="0" fillId="0" borderId="0" xfId="3" applyNumberFormat="1" applyFont="1"/>
    <xf numFmtId="172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0">
    <cellStyle name="Comma" xfId="2" builtinId="3"/>
    <cellStyle name="Comma 2" xfId="8"/>
    <cellStyle name="Currency" xfId="1" builtinId="4"/>
    <cellStyle name="Normal" xfId="0" builtinId="0"/>
    <cellStyle name="Normal 2" xfId="4"/>
    <cellStyle name="Normal 3" xfId="9"/>
    <cellStyle name="Normal 4" xfId="5"/>
    <cellStyle name="Percent" xfId="3" builtinId="5"/>
    <cellStyle name="Percent 2" xfId="7"/>
    <cellStyle name="Percent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Union Gas vs M13 Ontario Gas Price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1154064852367003E-2"/>
          <c:y val="9.5333393670618757E-2"/>
          <c:w val="0.8171168618445912"/>
          <c:h val="0.72647636286843453"/>
        </c:manualLayout>
      </c:layout>
      <c:lineChart>
        <c:grouping val="standard"/>
        <c:varyColors val="0"/>
        <c:ser>
          <c:idx val="0"/>
          <c:order val="0"/>
          <c:tx>
            <c:v>Union's Ont Price</c:v>
          </c:tx>
          <c:cat>
            <c:strRef>
              <c:f>Sheet1!$A$8:$A$66</c:f>
              <c:strCache>
                <c:ptCount val="59"/>
                <c:pt idx="0">
                  <c:v>Jan,12</c:v>
                </c:pt>
                <c:pt idx="1">
                  <c:v>Feb,12</c:v>
                </c:pt>
                <c:pt idx="2">
                  <c:v>Mar,12</c:v>
                </c:pt>
                <c:pt idx="3">
                  <c:v>Apr,12</c:v>
                </c:pt>
                <c:pt idx="4">
                  <c:v>May,12</c:v>
                </c:pt>
                <c:pt idx="5">
                  <c:v>Jun,12</c:v>
                </c:pt>
                <c:pt idx="6">
                  <c:v>Jul,12</c:v>
                </c:pt>
                <c:pt idx="7">
                  <c:v>Aug,12</c:v>
                </c:pt>
                <c:pt idx="8">
                  <c:v>Sep,12</c:v>
                </c:pt>
                <c:pt idx="9">
                  <c:v>Oct,12</c:v>
                </c:pt>
                <c:pt idx="10">
                  <c:v>Nov,12</c:v>
                </c:pt>
                <c:pt idx="11">
                  <c:v>Dec,12</c:v>
                </c:pt>
                <c:pt idx="12">
                  <c:v>Jan,13</c:v>
                </c:pt>
                <c:pt idx="13">
                  <c:v>Feb,13</c:v>
                </c:pt>
                <c:pt idx="14">
                  <c:v>Mar,13</c:v>
                </c:pt>
                <c:pt idx="15">
                  <c:v>Apr,13</c:v>
                </c:pt>
                <c:pt idx="16">
                  <c:v>May,13</c:v>
                </c:pt>
                <c:pt idx="17">
                  <c:v>Jun,13</c:v>
                </c:pt>
                <c:pt idx="18">
                  <c:v>Jul,13</c:v>
                </c:pt>
                <c:pt idx="19">
                  <c:v>Aug,13</c:v>
                </c:pt>
                <c:pt idx="20">
                  <c:v>Sep,13</c:v>
                </c:pt>
                <c:pt idx="21">
                  <c:v>Oct,13</c:v>
                </c:pt>
                <c:pt idx="22">
                  <c:v>Nov,13</c:v>
                </c:pt>
                <c:pt idx="23">
                  <c:v>Dec,13</c:v>
                </c:pt>
                <c:pt idx="24">
                  <c:v>Jan,14</c:v>
                </c:pt>
                <c:pt idx="25">
                  <c:v>Feb,14</c:v>
                </c:pt>
                <c:pt idx="26">
                  <c:v>Mar,14</c:v>
                </c:pt>
                <c:pt idx="27">
                  <c:v>Apr,14</c:v>
                </c:pt>
                <c:pt idx="28">
                  <c:v>May,14</c:v>
                </c:pt>
                <c:pt idx="29">
                  <c:v>Jun,14</c:v>
                </c:pt>
                <c:pt idx="30">
                  <c:v>Jul,14</c:v>
                </c:pt>
                <c:pt idx="31">
                  <c:v>Aug,14</c:v>
                </c:pt>
                <c:pt idx="32">
                  <c:v>Sep,14</c:v>
                </c:pt>
                <c:pt idx="33">
                  <c:v>Oct,14</c:v>
                </c:pt>
                <c:pt idx="34">
                  <c:v>Nov,14</c:v>
                </c:pt>
                <c:pt idx="35">
                  <c:v>Dec,14</c:v>
                </c:pt>
                <c:pt idx="36">
                  <c:v>Jan,15</c:v>
                </c:pt>
                <c:pt idx="37">
                  <c:v>Feb,15</c:v>
                </c:pt>
                <c:pt idx="38">
                  <c:v>Mar,15</c:v>
                </c:pt>
                <c:pt idx="39">
                  <c:v>Apr,15</c:v>
                </c:pt>
                <c:pt idx="40">
                  <c:v>May,15</c:v>
                </c:pt>
                <c:pt idx="41">
                  <c:v>Jun,15</c:v>
                </c:pt>
                <c:pt idx="42">
                  <c:v>Jul,15</c:v>
                </c:pt>
                <c:pt idx="43">
                  <c:v>Aug,15</c:v>
                </c:pt>
                <c:pt idx="44">
                  <c:v>Sep,15</c:v>
                </c:pt>
                <c:pt idx="45">
                  <c:v>Oct,15</c:v>
                </c:pt>
                <c:pt idx="46">
                  <c:v>Nov,15</c:v>
                </c:pt>
                <c:pt idx="47">
                  <c:v>Dec,15</c:v>
                </c:pt>
                <c:pt idx="48">
                  <c:v>Jan,16</c:v>
                </c:pt>
                <c:pt idx="49">
                  <c:v>Feb,16</c:v>
                </c:pt>
                <c:pt idx="50">
                  <c:v>Mar,16</c:v>
                </c:pt>
                <c:pt idx="51">
                  <c:v>Apr,16</c:v>
                </c:pt>
                <c:pt idx="52">
                  <c:v>May,16</c:v>
                </c:pt>
                <c:pt idx="53">
                  <c:v>Jun,16</c:v>
                </c:pt>
                <c:pt idx="54">
                  <c:v>Jul,16</c:v>
                </c:pt>
                <c:pt idx="55">
                  <c:v>Aug,16</c:v>
                </c:pt>
                <c:pt idx="56">
                  <c:v>Sep,16</c:v>
                </c:pt>
                <c:pt idx="57">
                  <c:v>Oct,16</c:v>
                </c:pt>
                <c:pt idx="58">
                  <c:v>Nov,16</c:v>
                </c:pt>
              </c:strCache>
            </c:strRef>
          </c:cat>
          <c:val>
            <c:numRef>
              <c:f>Sheet1!$G$8:$G$66</c:f>
              <c:numCache>
                <c:formatCode>"$"#,##0.000</c:formatCode>
                <c:ptCount val="59"/>
                <c:pt idx="0">
                  <c:v>3.5971824345600001</c:v>
                </c:pt>
                <c:pt idx="1">
                  <c:v>3.1166006289599997</c:v>
                </c:pt>
                <c:pt idx="2">
                  <c:v>2.7067251120000004</c:v>
                </c:pt>
                <c:pt idx="3">
                  <c:v>2.2858017374399999</c:v>
                </c:pt>
                <c:pt idx="4">
                  <c:v>2.12008387344</c:v>
                </c:pt>
                <c:pt idx="5">
                  <c:v>2.5498455340800001</c:v>
                </c:pt>
                <c:pt idx="6">
                  <c:v>2.8426137604800004</c:v>
                </c:pt>
                <c:pt idx="7">
                  <c:v>3.12875327232</c:v>
                </c:pt>
                <c:pt idx="8">
                  <c:v>2.7685931145600002</c:v>
                </c:pt>
                <c:pt idx="9">
                  <c:v>3.1972499894399999</c:v>
                </c:pt>
                <c:pt idx="10">
                  <c:v>3.96286652112</c:v>
                </c:pt>
                <c:pt idx="11">
                  <c:v>4.0976503838399996</c:v>
                </c:pt>
                <c:pt idx="12">
                  <c:v>3.63805950768</c:v>
                </c:pt>
                <c:pt idx="13">
                  <c:v>3.4380932851200003</c:v>
                </c:pt>
                <c:pt idx="14">
                  <c:v>3.8777980175999995</c:v>
                </c:pt>
                <c:pt idx="15">
                  <c:v>4.2379581753599993</c:v>
                </c:pt>
                <c:pt idx="16">
                  <c:v>4.31860753584</c:v>
                </c:pt>
                <c:pt idx="17">
                  <c:v>4.5163641868800006</c:v>
                </c:pt>
                <c:pt idx="18">
                  <c:v>4.1020695268800003</c:v>
                </c:pt>
                <c:pt idx="19">
                  <c:v>3.93524687712</c:v>
                </c:pt>
                <c:pt idx="20">
                  <c:v>4.0446206673600003</c:v>
                </c:pt>
                <c:pt idx="21">
                  <c:v>3.73307108304</c:v>
                </c:pt>
                <c:pt idx="22">
                  <c:v>3.7662146558399998</c:v>
                </c:pt>
                <c:pt idx="23">
                  <c:v>4.0634020252800003</c:v>
                </c:pt>
                <c:pt idx="24">
                  <c:v>5.0532900662399998</c:v>
                </c:pt>
                <c:pt idx="25">
                  <c:v>8.8084568644799983</c:v>
                </c:pt>
                <c:pt idx="26">
                  <c:v>13.4176230552</c:v>
                </c:pt>
                <c:pt idx="27">
                  <c:v>5.7537242380800002</c:v>
                </c:pt>
                <c:pt idx="28">
                  <c:v>5.3162290771199991</c:v>
                </c:pt>
                <c:pt idx="29">
                  <c:v>5.1615590707200001</c:v>
                </c:pt>
                <c:pt idx="30">
                  <c:v>4.8268089854399996</c:v>
                </c:pt>
                <c:pt idx="31">
                  <c:v>4.1407370284800002</c:v>
                </c:pt>
                <c:pt idx="32">
                  <c:v>3.9175703049600004</c:v>
                </c:pt>
                <c:pt idx="33">
                  <c:v>4.087707312</c:v>
                </c:pt>
                <c:pt idx="34">
                  <c:v>4.0667163825600001</c:v>
                </c:pt>
                <c:pt idx="35">
                  <c:v>5.3758875081599999</c:v>
                </c:pt>
                <c:pt idx="36">
                  <c:v>3.67672700928</c:v>
                </c:pt>
                <c:pt idx="37">
                  <c:v>3.3220907803199995</c:v>
                </c:pt>
                <c:pt idx="38">
                  <c:v>4.7583122683199992</c:v>
                </c:pt>
                <c:pt idx="39">
                  <c:v>2.8823860478400003</c:v>
                </c:pt>
                <c:pt idx="40">
                  <c:v>2.7498117566399998</c:v>
                </c:pt>
                <c:pt idx="41">
                  <c:v>3.0735139843200003</c:v>
                </c:pt>
                <c:pt idx="42">
                  <c:v>2.9685593371200003</c:v>
                </c:pt>
                <c:pt idx="43">
                  <c:v>3.2966807078400002</c:v>
                </c:pt>
                <c:pt idx="44">
                  <c:v>3.2314983479999997</c:v>
                </c:pt>
                <c:pt idx="45">
                  <c:v>3.2491749201599998</c:v>
                </c:pt>
                <c:pt idx="46">
                  <c:v>2.60950396512</c:v>
                </c:pt>
                <c:pt idx="47">
                  <c:v>2.6669528246399996</c:v>
                </c:pt>
                <c:pt idx="48">
                  <c:v>2.8205180452799996</c:v>
                </c:pt>
                <c:pt idx="49">
                  <c:v>2.4062233852799997</c:v>
                </c:pt>
                <c:pt idx="50">
                  <c:v>1.59310106592</c:v>
                </c:pt>
                <c:pt idx="51">
                  <c:v>1.77539071632</c:v>
                </c:pt>
                <c:pt idx="52">
                  <c:v>1.8008007888000002</c:v>
                </c:pt>
                <c:pt idx="53">
                  <c:v>1.6903222127999999</c:v>
                </c:pt>
                <c:pt idx="54">
                  <c:v>2.8989578342399995</c:v>
                </c:pt>
                <c:pt idx="55">
                  <c:v>2.5509503198400001</c:v>
                </c:pt>
                <c:pt idx="56">
                  <c:v>2.9420444788800002</c:v>
                </c:pt>
                <c:pt idx="57">
                  <c:v>2.9619306225599997</c:v>
                </c:pt>
                <c:pt idx="58">
                  <c:v>4.0037435942400004</c:v>
                </c:pt>
              </c:numCache>
            </c:numRef>
          </c:val>
          <c:smooth val="0"/>
        </c:ser>
        <c:ser>
          <c:idx val="1"/>
          <c:order val="1"/>
          <c:tx>
            <c:v>Dawn Spot/M13</c:v>
          </c:tx>
          <c:cat>
            <c:strRef>
              <c:f>Sheet1!$A$8:$A$66</c:f>
              <c:strCache>
                <c:ptCount val="59"/>
                <c:pt idx="0">
                  <c:v>Jan,12</c:v>
                </c:pt>
                <c:pt idx="1">
                  <c:v>Feb,12</c:v>
                </c:pt>
                <c:pt idx="2">
                  <c:v>Mar,12</c:v>
                </c:pt>
                <c:pt idx="3">
                  <c:v>Apr,12</c:v>
                </c:pt>
                <c:pt idx="4">
                  <c:v>May,12</c:v>
                </c:pt>
                <c:pt idx="5">
                  <c:v>Jun,12</c:v>
                </c:pt>
                <c:pt idx="6">
                  <c:v>Jul,12</c:v>
                </c:pt>
                <c:pt idx="7">
                  <c:v>Aug,12</c:v>
                </c:pt>
                <c:pt idx="8">
                  <c:v>Sep,12</c:v>
                </c:pt>
                <c:pt idx="9">
                  <c:v>Oct,12</c:v>
                </c:pt>
                <c:pt idx="10">
                  <c:v>Nov,12</c:v>
                </c:pt>
                <c:pt idx="11">
                  <c:v>Dec,12</c:v>
                </c:pt>
                <c:pt idx="12">
                  <c:v>Jan,13</c:v>
                </c:pt>
                <c:pt idx="13">
                  <c:v>Feb,13</c:v>
                </c:pt>
                <c:pt idx="14">
                  <c:v>Mar,13</c:v>
                </c:pt>
                <c:pt idx="15">
                  <c:v>Apr,13</c:v>
                </c:pt>
                <c:pt idx="16">
                  <c:v>May,13</c:v>
                </c:pt>
                <c:pt idx="17">
                  <c:v>Jun,13</c:v>
                </c:pt>
                <c:pt idx="18">
                  <c:v>Jul,13</c:v>
                </c:pt>
                <c:pt idx="19">
                  <c:v>Aug,13</c:v>
                </c:pt>
                <c:pt idx="20">
                  <c:v>Sep,13</c:v>
                </c:pt>
                <c:pt idx="21">
                  <c:v>Oct,13</c:v>
                </c:pt>
                <c:pt idx="22">
                  <c:v>Nov,13</c:v>
                </c:pt>
                <c:pt idx="23">
                  <c:v>Dec,13</c:v>
                </c:pt>
                <c:pt idx="24">
                  <c:v>Jan,14</c:v>
                </c:pt>
                <c:pt idx="25">
                  <c:v>Feb,14</c:v>
                </c:pt>
                <c:pt idx="26">
                  <c:v>Mar,14</c:v>
                </c:pt>
                <c:pt idx="27">
                  <c:v>Apr,14</c:v>
                </c:pt>
                <c:pt idx="28">
                  <c:v>May,14</c:v>
                </c:pt>
                <c:pt idx="29">
                  <c:v>Jun,14</c:v>
                </c:pt>
                <c:pt idx="30">
                  <c:v>Jul,14</c:v>
                </c:pt>
                <c:pt idx="31">
                  <c:v>Aug,14</c:v>
                </c:pt>
                <c:pt idx="32">
                  <c:v>Sep,14</c:v>
                </c:pt>
                <c:pt idx="33">
                  <c:v>Oct,14</c:v>
                </c:pt>
                <c:pt idx="34">
                  <c:v>Nov,14</c:v>
                </c:pt>
                <c:pt idx="35">
                  <c:v>Dec,14</c:v>
                </c:pt>
                <c:pt idx="36">
                  <c:v>Jan,15</c:v>
                </c:pt>
                <c:pt idx="37">
                  <c:v>Feb,15</c:v>
                </c:pt>
                <c:pt idx="38">
                  <c:v>Mar,15</c:v>
                </c:pt>
                <c:pt idx="39">
                  <c:v>Apr,15</c:v>
                </c:pt>
                <c:pt idx="40">
                  <c:v>May,15</c:v>
                </c:pt>
                <c:pt idx="41">
                  <c:v>Jun,15</c:v>
                </c:pt>
                <c:pt idx="42">
                  <c:v>Jul,15</c:v>
                </c:pt>
                <c:pt idx="43">
                  <c:v>Aug,15</c:v>
                </c:pt>
                <c:pt idx="44">
                  <c:v>Sep,15</c:v>
                </c:pt>
                <c:pt idx="45">
                  <c:v>Oct,15</c:v>
                </c:pt>
                <c:pt idx="46">
                  <c:v>Nov,15</c:v>
                </c:pt>
                <c:pt idx="47">
                  <c:v>Dec,15</c:v>
                </c:pt>
                <c:pt idx="48">
                  <c:v>Jan,16</c:v>
                </c:pt>
                <c:pt idx="49">
                  <c:v>Feb,16</c:v>
                </c:pt>
                <c:pt idx="50">
                  <c:v>Mar,16</c:v>
                </c:pt>
                <c:pt idx="51">
                  <c:v>Apr,16</c:v>
                </c:pt>
                <c:pt idx="52">
                  <c:v>May,16</c:v>
                </c:pt>
                <c:pt idx="53">
                  <c:v>Jun,16</c:v>
                </c:pt>
                <c:pt idx="54">
                  <c:v>Jul,16</c:v>
                </c:pt>
                <c:pt idx="55">
                  <c:v>Aug,16</c:v>
                </c:pt>
                <c:pt idx="56">
                  <c:v>Sep,16</c:v>
                </c:pt>
                <c:pt idx="57">
                  <c:v>Oct,16</c:v>
                </c:pt>
                <c:pt idx="58">
                  <c:v>Nov,16</c:v>
                </c:pt>
              </c:strCache>
            </c:strRef>
          </c:cat>
          <c:val>
            <c:numRef>
              <c:f>Sheet1!$K$8:$K$66</c:f>
              <c:numCache>
                <c:formatCode>"$"#,##0.000</c:formatCode>
                <c:ptCount val="59"/>
                <c:pt idx="0">
                  <c:v>3.282769316826581</c:v>
                </c:pt>
                <c:pt idx="1">
                  <c:v>3.0964419340722031</c:v>
                </c:pt>
                <c:pt idx="2">
                  <c:v>2.6758312037516125</c:v>
                </c:pt>
                <c:pt idx="3">
                  <c:v>2.3886076270150465</c:v>
                </c:pt>
                <c:pt idx="4">
                  <c:v>2.7847380305472003</c:v>
                </c:pt>
                <c:pt idx="5">
                  <c:v>2.7760499581125999</c:v>
                </c:pt>
                <c:pt idx="6">
                  <c:v>3.304751603313262</c:v>
                </c:pt>
                <c:pt idx="7">
                  <c:v>3.1948434270199364</c:v>
                </c:pt>
                <c:pt idx="8">
                  <c:v>3.1967033606596171</c:v>
                </c:pt>
                <c:pt idx="9">
                  <c:v>3.6935490834273983</c:v>
                </c:pt>
                <c:pt idx="10">
                  <c:v>4.2169826039283231</c:v>
                </c:pt>
                <c:pt idx="11">
                  <c:v>3.892327223138655</c:v>
                </c:pt>
                <c:pt idx="12">
                  <c:v>3.7457583001548391</c:v>
                </c:pt>
                <c:pt idx="13">
                  <c:v>3.9757925145119999</c:v>
                </c:pt>
                <c:pt idx="14">
                  <c:v>4.4201438733446077</c:v>
                </c:pt>
                <c:pt idx="15">
                  <c:v>4.861373523162742</c:v>
                </c:pt>
                <c:pt idx="16">
                  <c:v>4.7464533859662312</c:v>
                </c:pt>
                <c:pt idx="17">
                  <c:v>4.4934425128022859</c:v>
                </c:pt>
                <c:pt idx="18">
                  <c:v>4.5287057129667101</c:v>
                </c:pt>
                <c:pt idx="19">
                  <c:v>4.2553199529164187</c:v>
                </c:pt>
                <c:pt idx="20">
                  <c:v>4.3356855596260262</c:v>
                </c:pt>
                <c:pt idx="21">
                  <c:v>4.2727622437087485</c:v>
                </c:pt>
                <c:pt idx="22">
                  <c:v>4.1544709723371431</c:v>
                </c:pt>
                <c:pt idx="23">
                  <c:v>5.1296197143983999</c:v>
                </c:pt>
                <c:pt idx="24">
                  <c:v>8.4725340940253204</c:v>
                </c:pt>
                <c:pt idx="25">
                  <c:v>21.254612777114112</c:v>
                </c:pt>
                <c:pt idx="26">
                  <c:v>11.010348714924307</c:v>
                </c:pt>
                <c:pt idx="27">
                  <c:v>5.6691274931593281</c:v>
                </c:pt>
                <c:pt idx="28">
                  <c:v>5.3962492916957476</c:v>
                </c:pt>
                <c:pt idx="29">
                  <c:v>5.4828159160466869</c:v>
                </c:pt>
                <c:pt idx="30">
                  <c:v>4.7228919484080905</c:v>
                </c:pt>
                <c:pt idx="31">
                  <c:v>4.5805870448108328</c:v>
                </c:pt>
                <c:pt idx="32">
                  <c:v>4.6648915209715014</c:v>
                </c:pt>
                <c:pt idx="33">
                  <c:v>4.5897671578155368</c:v>
                </c:pt>
                <c:pt idx="34">
                  <c:v>5.436768357809715</c:v>
                </c:pt>
                <c:pt idx="35">
                  <c:v>4.4936521637777584</c:v>
                </c:pt>
                <c:pt idx="36">
                  <c:v>3.9288660968011668</c:v>
                </c:pt>
                <c:pt idx="37">
                  <c:v>5.9645953347824179</c:v>
                </c:pt>
                <c:pt idx="38">
                  <c:v>4.6794902680133657</c:v>
                </c:pt>
                <c:pt idx="39">
                  <c:v>3.6385601478554501</c:v>
                </c:pt>
                <c:pt idx="40">
                  <c:v>3.8363139861630642</c:v>
                </c:pt>
                <c:pt idx="41">
                  <c:v>3.6728080192941985</c:v>
                </c:pt>
                <c:pt idx="42">
                  <c:v>3.9159076463249654</c:v>
                </c:pt>
                <c:pt idx="43">
                  <c:v>4.1202398880907554</c:v>
                </c:pt>
                <c:pt idx="44">
                  <c:v>4.2144346865716766</c:v>
                </c:pt>
                <c:pt idx="45">
                  <c:v>3.5811993241299396</c:v>
                </c:pt>
                <c:pt idx="46">
                  <c:v>3.1082284391000923</c:v>
                </c:pt>
                <c:pt idx="47">
                  <c:v>2.8875182569129723</c:v>
                </c:pt>
                <c:pt idx="48">
                  <c:v>3.5177204001789879</c:v>
                </c:pt>
                <c:pt idx="49">
                  <c:v>2.926904109625537</c:v>
                </c:pt>
                <c:pt idx="50">
                  <c:v>2.5911879270372942</c:v>
                </c:pt>
                <c:pt idx="51">
                  <c:v>2.7579321614318091</c:v>
                </c:pt>
                <c:pt idx="52">
                  <c:v>2.7149271939173834</c:v>
                </c:pt>
                <c:pt idx="53">
                  <c:v>3.3845835575495626</c:v>
                </c:pt>
                <c:pt idx="54">
                  <c:v>3.7164990442248906</c:v>
                </c:pt>
                <c:pt idx="55">
                  <c:v>3.7515202546961279</c:v>
                </c:pt>
                <c:pt idx="56">
                  <c:v>4.0440107548883786</c:v>
                </c:pt>
                <c:pt idx="57">
                  <c:v>4.0445631399115856</c:v>
                </c:pt>
                <c:pt idx="58">
                  <c:v>3.7021425713160152</c:v>
                </c:pt>
              </c:numCache>
            </c:numRef>
          </c:val>
          <c:smooth val="0"/>
        </c:ser>
        <c:ser>
          <c:idx val="3"/>
          <c:order val="3"/>
          <c:tx>
            <c:v>NYMEX</c:v>
          </c:tx>
          <c:cat>
            <c:strRef>
              <c:f>Sheet1!$A$8:$A$66</c:f>
              <c:strCache>
                <c:ptCount val="59"/>
                <c:pt idx="0">
                  <c:v>Jan,12</c:v>
                </c:pt>
                <c:pt idx="1">
                  <c:v>Feb,12</c:v>
                </c:pt>
                <c:pt idx="2">
                  <c:v>Mar,12</c:v>
                </c:pt>
                <c:pt idx="3">
                  <c:v>Apr,12</c:v>
                </c:pt>
                <c:pt idx="4">
                  <c:v>May,12</c:v>
                </c:pt>
                <c:pt idx="5">
                  <c:v>Jun,12</c:v>
                </c:pt>
                <c:pt idx="6">
                  <c:v>Jul,12</c:v>
                </c:pt>
                <c:pt idx="7">
                  <c:v>Aug,12</c:v>
                </c:pt>
                <c:pt idx="8">
                  <c:v>Sep,12</c:v>
                </c:pt>
                <c:pt idx="9">
                  <c:v>Oct,12</c:v>
                </c:pt>
                <c:pt idx="10">
                  <c:v>Nov,12</c:v>
                </c:pt>
                <c:pt idx="11">
                  <c:v>Dec,12</c:v>
                </c:pt>
                <c:pt idx="12">
                  <c:v>Jan,13</c:v>
                </c:pt>
                <c:pt idx="13">
                  <c:v>Feb,13</c:v>
                </c:pt>
                <c:pt idx="14">
                  <c:v>Mar,13</c:v>
                </c:pt>
                <c:pt idx="15">
                  <c:v>Apr,13</c:v>
                </c:pt>
                <c:pt idx="16">
                  <c:v>May,13</c:v>
                </c:pt>
                <c:pt idx="17">
                  <c:v>Jun,13</c:v>
                </c:pt>
                <c:pt idx="18">
                  <c:v>Jul,13</c:v>
                </c:pt>
                <c:pt idx="19">
                  <c:v>Aug,13</c:v>
                </c:pt>
                <c:pt idx="20">
                  <c:v>Sep,13</c:v>
                </c:pt>
                <c:pt idx="21">
                  <c:v>Oct,13</c:v>
                </c:pt>
                <c:pt idx="22">
                  <c:v>Nov,13</c:v>
                </c:pt>
                <c:pt idx="23">
                  <c:v>Dec,13</c:v>
                </c:pt>
                <c:pt idx="24">
                  <c:v>Jan,14</c:v>
                </c:pt>
                <c:pt idx="25">
                  <c:v>Feb,14</c:v>
                </c:pt>
                <c:pt idx="26">
                  <c:v>Mar,14</c:v>
                </c:pt>
                <c:pt idx="27">
                  <c:v>Apr,14</c:v>
                </c:pt>
                <c:pt idx="28">
                  <c:v>May,14</c:v>
                </c:pt>
                <c:pt idx="29">
                  <c:v>Jun,14</c:v>
                </c:pt>
                <c:pt idx="30">
                  <c:v>Jul,14</c:v>
                </c:pt>
                <c:pt idx="31">
                  <c:v>Aug,14</c:v>
                </c:pt>
                <c:pt idx="32">
                  <c:v>Sep,14</c:v>
                </c:pt>
                <c:pt idx="33">
                  <c:v>Oct,14</c:v>
                </c:pt>
                <c:pt idx="34">
                  <c:v>Nov,14</c:v>
                </c:pt>
                <c:pt idx="35">
                  <c:v>Dec,14</c:v>
                </c:pt>
                <c:pt idx="36">
                  <c:v>Jan,15</c:v>
                </c:pt>
                <c:pt idx="37">
                  <c:v>Feb,15</c:v>
                </c:pt>
                <c:pt idx="38">
                  <c:v>Mar,15</c:v>
                </c:pt>
                <c:pt idx="39">
                  <c:v>Apr,15</c:v>
                </c:pt>
                <c:pt idx="40">
                  <c:v>May,15</c:v>
                </c:pt>
                <c:pt idx="41">
                  <c:v>Jun,15</c:v>
                </c:pt>
                <c:pt idx="42">
                  <c:v>Jul,15</c:v>
                </c:pt>
                <c:pt idx="43">
                  <c:v>Aug,15</c:v>
                </c:pt>
                <c:pt idx="44">
                  <c:v>Sep,15</c:v>
                </c:pt>
                <c:pt idx="45">
                  <c:v>Oct,15</c:v>
                </c:pt>
                <c:pt idx="46">
                  <c:v>Nov,15</c:v>
                </c:pt>
                <c:pt idx="47">
                  <c:v>Dec,15</c:v>
                </c:pt>
                <c:pt idx="48">
                  <c:v>Jan,16</c:v>
                </c:pt>
                <c:pt idx="49">
                  <c:v>Feb,16</c:v>
                </c:pt>
                <c:pt idx="50">
                  <c:v>Mar,16</c:v>
                </c:pt>
                <c:pt idx="51">
                  <c:v>Apr,16</c:v>
                </c:pt>
                <c:pt idx="52">
                  <c:v>May,16</c:v>
                </c:pt>
                <c:pt idx="53">
                  <c:v>Jun,16</c:v>
                </c:pt>
                <c:pt idx="54">
                  <c:v>Jul,16</c:v>
                </c:pt>
                <c:pt idx="55">
                  <c:v>Aug,16</c:v>
                </c:pt>
                <c:pt idx="56">
                  <c:v>Sep,16</c:v>
                </c:pt>
                <c:pt idx="57">
                  <c:v>Oct,16</c:v>
                </c:pt>
                <c:pt idx="58">
                  <c:v>Nov,16</c:v>
                </c:pt>
              </c:strCache>
            </c:strRef>
          </c:cat>
          <c:val>
            <c:numRef>
              <c:f>Sheet1!$O$8:$O$66</c:f>
              <c:numCache>
                <c:formatCode>"$"#,##0.000</c:formatCode>
                <c:ptCount val="59"/>
                <c:pt idx="0">
                  <c:v>3.2709303299418355</c:v>
                </c:pt>
                <c:pt idx="1">
                  <c:v>2.7991530473232515</c:v>
                </c:pt>
                <c:pt idx="2">
                  <c:v>2.5507382520686948</c:v>
                </c:pt>
                <c:pt idx="3">
                  <c:v>2.2771847732258399</c:v>
                </c:pt>
                <c:pt idx="4">
                  <c:v>2.1550685480078178</c:v>
                </c:pt>
                <c:pt idx="5">
                  <c:v>2.6169314519988056</c:v>
                </c:pt>
                <c:pt idx="6">
                  <c:v>2.9439779802535933</c:v>
                </c:pt>
                <c:pt idx="7">
                  <c:v>3.1283233056332267</c:v>
                </c:pt>
                <c:pt idx="8">
                  <c:v>2.6952251542301813</c:v>
                </c:pt>
                <c:pt idx="9">
                  <c:v>3.11912805314766</c:v>
                </c:pt>
                <c:pt idx="10">
                  <c:v>3.6243419087003703</c:v>
                </c:pt>
                <c:pt idx="11">
                  <c:v>3.835523505004752</c:v>
                </c:pt>
                <c:pt idx="12">
                  <c:v>3.4783413494185313</c:v>
                </c:pt>
                <c:pt idx="13">
                  <c:v>3.416566373002667</c:v>
                </c:pt>
                <c:pt idx="14">
                  <c:v>3.6819268065971524</c:v>
                </c:pt>
                <c:pt idx="15">
                  <c:v>4.249409905564006</c:v>
                </c:pt>
                <c:pt idx="16">
                  <c:v>4.429820889487659</c:v>
                </c:pt>
                <c:pt idx="17">
                  <c:v>4.112050952951396</c:v>
                </c:pt>
                <c:pt idx="18">
                  <c:v>3.9674154695282935</c:v>
                </c:pt>
                <c:pt idx="19">
                  <c:v>3.7194655171534032</c:v>
                </c:pt>
                <c:pt idx="20">
                  <c:v>3.9239157800752422</c:v>
                </c:pt>
                <c:pt idx="21">
                  <c:v>3.9680844052119841</c:v>
                </c:pt>
                <c:pt idx="22">
                  <c:v>3.9988487784833211</c:v>
                </c:pt>
                <c:pt idx="23">
                  <c:v>4.7652102484026333</c:v>
                </c:pt>
                <c:pt idx="24">
                  <c:v>5.2131458227949912</c:v>
                </c:pt>
                <c:pt idx="25">
                  <c:v>5.9778793859971957</c:v>
                </c:pt>
                <c:pt idx="26">
                  <c:v>5.2198820486230808</c:v>
                </c:pt>
                <c:pt idx="27">
                  <c:v>5.3252962708370664</c:v>
                </c:pt>
                <c:pt idx="28">
                  <c:v>5.1741666130115656</c:v>
                </c:pt>
                <c:pt idx="29">
                  <c:v>5.2249343114807019</c:v>
                </c:pt>
                <c:pt idx="30">
                  <c:v>4.5260091090760621</c:v>
                </c:pt>
                <c:pt idx="31">
                  <c:v>4.4618933158696885</c:v>
                </c:pt>
                <c:pt idx="32">
                  <c:v>4.5212210119596392</c:v>
                </c:pt>
                <c:pt idx="33">
                  <c:v>4.4650743545102625</c:v>
                </c:pt>
                <c:pt idx="34">
                  <c:v>5.0264281916044231</c:v>
                </c:pt>
                <c:pt idx="35">
                  <c:v>4.2427394619597987</c:v>
                </c:pt>
                <c:pt idx="36">
                  <c:v>3.7118935355610585</c:v>
                </c:pt>
                <c:pt idx="37">
                  <c:v>3.6077120985019628</c:v>
                </c:pt>
                <c:pt idx="38">
                  <c:v>3.6289843596716316</c:v>
                </c:pt>
                <c:pt idx="39">
                  <c:v>3.348363679951794</c:v>
                </c:pt>
                <c:pt idx="40">
                  <c:v>3.6438359910438334</c:v>
                </c:pt>
                <c:pt idx="41">
                  <c:v>3.5841152204523778</c:v>
                </c:pt>
                <c:pt idx="42">
                  <c:v>3.7792621240907764</c:v>
                </c:pt>
                <c:pt idx="43">
                  <c:v>3.7911220247852619</c:v>
                </c:pt>
                <c:pt idx="44">
                  <c:v>3.6689374128712711</c:v>
                </c:pt>
                <c:pt idx="45">
                  <c:v>3.2656551560710474</c:v>
                </c:pt>
                <c:pt idx="46">
                  <c:v>3.1705212363379389</c:v>
                </c:pt>
                <c:pt idx="47">
                  <c:v>2.93531788886254</c:v>
                </c:pt>
                <c:pt idx="48">
                  <c:v>3.324036997670123</c:v>
                </c:pt>
                <c:pt idx="49">
                  <c:v>2.7872200922091723</c:v>
                </c:pt>
                <c:pt idx="50">
                  <c:v>2.5075044107773206</c:v>
                </c:pt>
                <c:pt idx="51">
                  <c:v>2.703549186227149</c:v>
                </c:pt>
                <c:pt idx="52">
                  <c:v>2.8257801165232785</c:v>
                </c:pt>
                <c:pt idx="53">
                  <c:v>3.5421863351489229</c:v>
                </c:pt>
                <c:pt idx="54">
                  <c:v>3.7709257564113945</c:v>
                </c:pt>
                <c:pt idx="55">
                  <c:v>3.706767058274449</c:v>
                </c:pt>
                <c:pt idx="56">
                  <c:v>3.9806315081825367</c:v>
                </c:pt>
                <c:pt idx="57">
                  <c:v>4.2658277290376656</c:v>
                </c:pt>
                <c:pt idx="58">
                  <c:v>4.0463231048813784</c:v>
                </c:pt>
              </c:numCache>
            </c:numRef>
          </c:val>
          <c:smooth val="0"/>
        </c:ser>
        <c:ser>
          <c:idx val="4"/>
          <c:order val="4"/>
          <c:tx>
            <c:v>AECO Spot</c:v>
          </c:tx>
          <c:cat>
            <c:strRef>
              <c:f>Sheet1!$A$8:$A$66</c:f>
              <c:strCache>
                <c:ptCount val="59"/>
                <c:pt idx="0">
                  <c:v>Jan,12</c:v>
                </c:pt>
                <c:pt idx="1">
                  <c:v>Feb,12</c:v>
                </c:pt>
                <c:pt idx="2">
                  <c:v>Mar,12</c:v>
                </c:pt>
                <c:pt idx="3">
                  <c:v>Apr,12</c:v>
                </c:pt>
                <c:pt idx="4">
                  <c:v>May,12</c:v>
                </c:pt>
                <c:pt idx="5">
                  <c:v>Jun,12</c:v>
                </c:pt>
                <c:pt idx="6">
                  <c:v>Jul,12</c:v>
                </c:pt>
                <c:pt idx="7">
                  <c:v>Aug,12</c:v>
                </c:pt>
                <c:pt idx="8">
                  <c:v>Sep,12</c:v>
                </c:pt>
                <c:pt idx="9">
                  <c:v>Oct,12</c:v>
                </c:pt>
                <c:pt idx="10">
                  <c:v>Nov,12</c:v>
                </c:pt>
                <c:pt idx="11">
                  <c:v>Dec,12</c:v>
                </c:pt>
                <c:pt idx="12">
                  <c:v>Jan,13</c:v>
                </c:pt>
                <c:pt idx="13">
                  <c:v>Feb,13</c:v>
                </c:pt>
                <c:pt idx="14">
                  <c:v>Mar,13</c:v>
                </c:pt>
                <c:pt idx="15">
                  <c:v>Apr,13</c:v>
                </c:pt>
                <c:pt idx="16">
                  <c:v>May,13</c:v>
                </c:pt>
                <c:pt idx="17">
                  <c:v>Jun,13</c:v>
                </c:pt>
                <c:pt idx="18">
                  <c:v>Jul,13</c:v>
                </c:pt>
                <c:pt idx="19">
                  <c:v>Aug,13</c:v>
                </c:pt>
                <c:pt idx="20">
                  <c:v>Sep,13</c:v>
                </c:pt>
                <c:pt idx="21">
                  <c:v>Oct,13</c:v>
                </c:pt>
                <c:pt idx="22">
                  <c:v>Nov,13</c:v>
                </c:pt>
                <c:pt idx="23">
                  <c:v>Dec,13</c:v>
                </c:pt>
                <c:pt idx="24">
                  <c:v>Jan,14</c:v>
                </c:pt>
                <c:pt idx="25">
                  <c:v>Feb,14</c:v>
                </c:pt>
                <c:pt idx="26">
                  <c:v>Mar,14</c:v>
                </c:pt>
                <c:pt idx="27">
                  <c:v>Apr,14</c:v>
                </c:pt>
                <c:pt idx="28">
                  <c:v>May,14</c:v>
                </c:pt>
                <c:pt idx="29">
                  <c:v>Jun,14</c:v>
                </c:pt>
                <c:pt idx="30">
                  <c:v>Jul,14</c:v>
                </c:pt>
                <c:pt idx="31">
                  <c:v>Aug,14</c:v>
                </c:pt>
                <c:pt idx="32">
                  <c:v>Sep,14</c:v>
                </c:pt>
                <c:pt idx="33">
                  <c:v>Oct,14</c:v>
                </c:pt>
                <c:pt idx="34">
                  <c:v>Nov,14</c:v>
                </c:pt>
                <c:pt idx="35">
                  <c:v>Dec,14</c:v>
                </c:pt>
                <c:pt idx="36">
                  <c:v>Jan,15</c:v>
                </c:pt>
                <c:pt idx="37">
                  <c:v>Feb,15</c:v>
                </c:pt>
                <c:pt idx="38">
                  <c:v>Mar,15</c:v>
                </c:pt>
                <c:pt idx="39">
                  <c:v>Apr,15</c:v>
                </c:pt>
                <c:pt idx="40">
                  <c:v>May,15</c:v>
                </c:pt>
                <c:pt idx="41">
                  <c:v>Jun,15</c:v>
                </c:pt>
                <c:pt idx="42">
                  <c:v>Jul,15</c:v>
                </c:pt>
                <c:pt idx="43">
                  <c:v>Aug,15</c:v>
                </c:pt>
                <c:pt idx="44">
                  <c:v>Sep,15</c:v>
                </c:pt>
                <c:pt idx="45">
                  <c:v>Oct,15</c:v>
                </c:pt>
                <c:pt idx="46">
                  <c:v>Nov,15</c:v>
                </c:pt>
                <c:pt idx="47">
                  <c:v>Dec,15</c:v>
                </c:pt>
                <c:pt idx="48">
                  <c:v>Jan,16</c:v>
                </c:pt>
                <c:pt idx="49">
                  <c:v>Feb,16</c:v>
                </c:pt>
                <c:pt idx="50">
                  <c:v>Mar,16</c:v>
                </c:pt>
                <c:pt idx="51">
                  <c:v>Apr,16</c:v>
                </c:pt>
                <c:pt idx="52">
                  <c:v>May,16</c:v>
                </c:pt>
                <c:pt idx="53">
                  <c:v>Jun,16</c:v>
                </c:pt>
                <c:pt idx="54">
                  <c:v>Jul,16</c:v>
                </c:pt>
                <c:pt idx="55">
                  <c:v>Aug,16</c:v>
                </c:pt>
                <c:pt idx="56">
                  <c:v>Sep,16</c:v>
                </c:pt>
                <c:pt idx="57">
                  <c:v>Oct,16</c:v>
                </c:pt>
                <c:pt idx="58">
                  <c:v>Nov,16</c:v>
                </c:pt>
              </c:strCache>
            </c:strRef>
          </c:cat>
          <c:val>
            <c:numRef>
              <c:f>Sheet1!$M$8:$M$66</c:f>
              <c:numCache>
                <c:formatCode>"$"#,##0.00</c:formatCode>
                <c:ptCount val="59"/>
                <c:pt idx="0">
                  <c:v>3.1905758940356885</c:v>
                </c:pt>
                <c:pt idx="1">
                  <c:v>2.673543512315224</c:v>
                </c:pt>
                <c:pt idx="2">
                  <c:v>2.2592547449110052</c:v>
                </c:pt>
                <c:pt idx="3">
                  <c:v>1.9410809715445652</c:v>
                </c:pt>
                <c:pt idx="4">
                  <c:v>1.7344889728656618</c:v>
                </c:pt>
                <c:pt idx="5">
                  <c:v>2.2051210126368539</c:v>
                </c:pt>
                <c:pt idx="6">
                  <c:v>2.1090060185990755</c:v>
                </c:pt>
                <c:pt idx="7">
                  <c:v>2.5100375454463584</c:v>
                </c:pt>
                <c:pt idx="8">
                  <c:v>2.3078646269531</c:v>
                </c:pt>
                <c:pt idx="9">
                  <c:v>2.5685903579061558</c:v>
                </c:pt>
                <c:pt idx="10">
                  <c:v>3.433625304246164</c:v>
                </c:pt>
                <c:pt idx="11">
                  <c:v>3.6081789715791412</c:v>
                </c:pt>
                <c:pt idx="12">
                  <c:v>3.3087862890016919</c:v>
                </c:pt>
                <c:pt idx="13">
                  <c:v>3.2038331345926232</c:v>
                </c:pt>
                <c:pt idx="14">
                  <c:v>3.1762138834323426</c:v>
                </c:pt>
                <c:pt idx="15">
                  <c:v>3.612598051764786</c:v>
                </c:pt>
                <c:pt idx="16">
                  <c:v>3.8722190126714295</c:v>
                </c:pt>
                <c:pt idx="17">
                  <c:v>3.4806275368799997</c:v>
                </c:pt>
                <c:pt idx="18">
                  <c:v>2.9778997985454549</c:v>
                </c:pt>
                <c:pt idx="19">
                  <c:v>2.5209202341818182</c:v>
                </c:pt>
                <c:pt idx="20">
                  <c:v>2.1345623815578949</c:v>
                </c:pt>
                <c:pt idx="21">
                  <c:v>3.4368443968695654</c:v>
                </c:pt>
                <c:pt idx="22">
                  <c:v>3.5561826074666665</c:v>
                </c:pt>
                <c:pt idx="23">
                  <c:v>4.0777642401599996</c:v>
                </c:pt>
                <c:pt idx="24">
                  <c:v>4.5815465467199994</c:v>
                </c:pt>
                <c:pt idx="25">
                  <c:v>7.7044270105263157</c:v>
                </c:pt>
                <c:pt idx="26">
                  <c:v>5.3997719241142867</c:v>
                </c:pt>
                <c:pt idx="27">
                  <c:v>4.9948591749333344</c:v>
                </c:pt>
                <c:pt idx="28">
                  <c:v>4.8242311519999994</c:v>
                </c:pt>
                <c:pt idx="29">
                  <c:v>4.9541750009142866</c:v>
                </c:pt>
                <c:pt idx="30">
                  <c:v>4.2965644294857146</c:v>
                </c:pt>
                <c:pt idx="31">
                  <c:v>4.1643518241000006</c:v>
                </c:pt>
                <c:pt idx="32">
                  <c:v>4.1894638951578944</c:v>
                </c:pt>
                <c:pt idx="33">
                  <c:v>3.8699066907428574</c:v>
                </c:pt>
                <c:pt idx="34">
                  <c:v>4.1527669178666677</c:v>
                </c:pt>
                <c:pt idx="35">
                  <c:v>3.4005305692799999</c:v>
                </c:pt>
                <c:pt idx="36">
                  <c:v>2.8881861730800007</c:v>
                </c:pt>
                <c:pt idx="37">
                  <c:v>2.8875610969263157</c:v>
                </c:pt>
                <c:pt idx="38">
                  <c:v>2.8593864170181815</c:v>
                </c:pt>
                <c:pt idx="39">
                  <c:v>2.6783163353142858</c:v>
                </c:pt>
                <c:pt idx="40">
                  <c:v>2.9729784801599992</c:v>
                </c:pt>
                <c:pt idx="41">
                  <c:v>2.7492168719999994</c:v>
                </c:pt>
                <c:pt idx="42">
                  <c:v>3.0102781517714283</c:v>
                </c:pt>
                <c:pt idx="43">
                  <c:v>3.0994764496800005</c:v>
                </c:pt>
                <c:pt idx="44">
                  <c:v>3.0497610904799992</c:v>
                </c:pt>
                <c:pt idx="45">
                  <c:v>2.7288208271999994</c:v>
                </c:pt>
                <c:pt idx="46">
                  <c:v>2.6548948772022865</c:v>
                </c:pt>
                <c:pt idx="47">
                  <c:v>2.4019195242323481</c:v>
                </c:pt>
                <c:pt idx="48">
                  <c:v>2.4922254327672002</c:v>
                </c:pt>
                <c:pt idx="49">
                  <c:v>1.8840385044891428</c:v>
                </c:pt>
                <c:pt idx="50">
                  <c:v>1.3809821999999998</c:v>
                </c:pt>
                <c:pt idx="51">
                  <c:v>1.1479776223314289</c:v>
                </c:pt>
                <c:pt idx="52">
                  <c:v>1.3117623503825455</c:v>
                </c:pt>
                <c:pt idx="53">
                  <c:v>1.9917077681280002</c:v>
                </c:pt>
                <c:pt idx="54">
                  <c:v>2.5076216745097146</c:v>
                </c:pt>
                <c:pt idx="55">
                  <c:v>2.0999925552617142</c:v>
                </c:pt>
                <c:pt idx="56">
                  <c:v>2.8114167149714286</c:v>
                </c:pt>
                <c:pt idx="57">
                  <c:v>3.2596994581894729</c:v>
                </c:pt>
                <c:pt idx="58">
                  <c:v>2.8768621190400001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71680"/>
        <c:axId val="153463424"/>
      </c:lineChart>
      <c:lineChart>
        <c:grouping val="standard"/>
        <c:varyColors val="0"/>
        <c:ser>
          <c:idx val="2"/>
          <c:order val="2"/>
          <c:tx>
            <c:v>Dawn Spot - Union</c:v>
          </c:tx>
          <c:cat>
            <c:strRef>
              <c:f>Sheet1!$A$8:$A$58</c:f>
              <c:strCache>
                <c:ptCount val="51"/>
                <c:pt idx="0">
                  <c:v>Jan,12</c:v>
                </c:pt>
                <c:pt idx="1">
                  <c:v>Feb,12</c:v>
                </c:pt>
                <c:pt idx="2">
                  <c:v>Mar,12</c:v>
                </c:pt>
                <c:pt idx="3">
                  <c:v>Apr,12</c:v>
                </c:pt>
                <c:pt idx="4">
                  <c:v>May,12</c:v>
                </c:pt>
                <c:pt idx="5">
                  <c:v>Jun,12</c:v>
                </c:pt>
                <c:pt idx="6">
                  <c:v>Jul,12</c:v>
                </c:pt>
                <c:pt idx="7">
                  <c:v>Aug,12</c:v>
                </c:pt>
                <c:pt idx="8">
                  <c:v>Sep,12</c:v>
                </c:pt>
                <c:pt idx="9">
                  <c:v>Oct,12</c:v>
                </c:pt>
                <c:pt idx="10">
                  <c:v>Nov,12</c:v>
                </c:pt>
                <c:pt idx="11">
                  <c:v>Dec,12</c:v>
                </c:pt>
                <c:pt idx="12">
                  <c:v>Jan,13</c:v>
                </c:pt>
                <c:pt idx="13">
                  <c:v>Feb,13</c:v>
                </c:pt>
                <c:pt idx="14">
                  <c:v>Mar,13</c:v>
                </c:pt>
                <c:pt idx="15">
                  <c:v>Apr,13</c:v>
                </c:pt>
                <c:pt idx="16">
                  <c:v>May,13</c:v>
                </c:pt>
                <c:pt idx="17">
                  <c:v>Jun,13</c:v>
                </c:pt>
                <c:pt idx="18">
                  <c:v>Jul,13</c:v>
                </c:pt>
                <c:pt idx="19">
                  <c:v>Aug,13</c:v>
                </c:pt>
                <c:pt idx="20">
                  <c:v>Sep,13</c:v>
                </c:pt>
                <c:pt idx="21">
                  <c:v>Oct,13</c:v>
                </c:pt>
                <c:pt idx="22">
                  <c:v>Nov,13</c:v>
                </c:pt>
                <c:pt idx="23">
                  <c:v>Dec,13</c:v>
                </c:pt>
                <c:pt idx="24">
                  <c:v>Jan,14</c:v>
                </c:pt>
                <c:pt idx="25">
                  <c:v>Feb,14</c:v>
                </c:pt>
                <c:pt idx="26">
                  <c:v>Mar,14</c:v>
                </c:pt>
                <c:pt idx="27">
                  <c:v>Apr,14</c:v>
                </c:pt>
                <c:pt idx="28">
                  <c:v>May,14</c:v>
                </c:pt>
                <c:pt idx="29">
                  <c:v>Jun,14</c:v>
                </c:pt>
                <c:pt idx="30">
                  <c:v>Jul,14</c:v>
                </c:pt>
                <c:pt idx="31">
                  <c:v>Aug,14</c:v>
                </c:pt>
                <c:pt idx="32">
                  <c:v>Sep,14</c:v>
                </c:pt>
                <c:pt idx="33">
                  <c:v>Oct,14</c:v>
                </c:pt>
                <c:pt idx="34">
                  <c:v>Nov,14</c:v>
                </c:pt>
                <c:pt idx="35">
                  <c:v>Dec,14</c:v>
                </c:pt>
                <c:pt idx="36">
                  <c:v>Jan,15</c:v>
                </c:pt>
                <c:pt idx="37">
                  <c:v>Feb,15</c:v>
                </c:pt>
                <c:pt idx="38">
                  <c:v>Mar,15</c:v>
                </c:pt>
                <c:pt idx="39">
                  <c:v>Apr,15</c:v>
                </c:pt>
                <c:pt idx="40">
                  <c:v>May,15</c:v>
                </c:pt>
                <c:pt idx="41">
                  <c:v>Jun,15</c:v>
                </c:pt>
                <c:pt idx="42">
                  <c:v>Jul,15</c:v>
                </c:pt>
                <c:pt idx="43">
                  <c:v>Aug,15</c:v>
                </c:pt>
                <c:pt idx="44">
                  <c:v>Sep,15</c:v>
                </c:pt>
                <c:pt idx="45">
                  <c:v>Oct,15</c:v>
                </c:pt>
                <c:pt idx="46">
                  <c:v>Nov,15</c:v>
                </c:pt>
                <c:pt idx="47">
                  <c:v>Dec,15</c:v>
                </c:pt>
                <c:pt idx="48">
                  <c:v>Jan,16</c:v>
                </c:pt>
                <c:pt idx="49">
                  <c:v>Feb,16</c:v>
                </c:pt>
                <c:pt idx="50">
                  <c:v>Mar,16</c:v>
                </c:pt>
              </c:strCache>
            </c:strRef>
          </c:cat>
          <c:val>
            <c:numRef>
              <c:f>Sheet1!$Q$8:$Q$66</c:f>
              <c:numCache>
                <c:formatCode>"$"#,##0.000</c:formatCode>
                <c:ptCount val="59"/>
                <c:pt idx="0">
                  <c:v>-0.31441311773341907</c:v>
                </c:pt>
                <c:pt idx="1">
                  <c:v>-2.0158694887796536E-2</c:v>
                </c:pt>
                <c:pt idx="2">
                  <c:v>-3.0893908248387891E-2</c:v>
                </c:pt>
                <c:pt idx="3">
                  <c:v>0.10280588957504655</c:v>
                </c:pt>
                <c:pt idx="4">
                  <c:v>0.66465415710720022</c:v>
                </c:pt>
                <c:pt idx="5">
                  <c:v>0.22620442403259977</c:v>
                </c:pt>
                <c:pt idx="6">
                  <c:v>0.46213784283326165</c:v>
                </c:pt>
                <c:pt idx="7">
                  <c:v>6.6090154699936399E-2</c:v>
                </c:pt>
                <c:pt idx="8">
                  <c:v>0.4281102460996169</c:v>
                </c:pt>
                <c:pt idx="9">
                  <c:v>0.49629909398739835</c:v>
                </c:pt>
                <c:pt idx="10">
                  <c:v>0.2541160828083231</c:v>
                </c:pt>
                <c:pt idx="11">
                  <c:v>-0.2053231607013446</c:v>
                </c:pt>
                <c:pt idx="12">
                  <c:v>0.10769879247483916</c:v>
                </c:pt>
                <c:pt idx="13">
                  <c:v>0.53769922939199954</c:v>
                </c:pt>
                <c:pt idx="14">
                  <c:v>0.54234585574460814</c:v>
                </c:pt>
                <c:pt idx="15">
                  <c:v>0.62341534780274266</c:v>
                </c:pt>
                <c:pt idx="16">
                  <c:v>0.42784585012623122</c:v>
                </c:pt>
                <c:pt idx="17">
                  <c:v>-2.2921674077714727E-2</c:v>
                </c:pt>
                <c:pt idx="18">
                  <c:v>0.42663618608670983</c:v>
                </c:pt>
                <c:pt idx="19">
                  <c:v>0.32007307579641875</c:v>
                </c:pt>
                <c:pt idx="20">
                  <c:v>0.29106489226602594</c:v>
                </c:pt>
                <c:pt idx="21">
                  <c:v>0.53969116066874845</c:v>
                </c:pt>
                <c:pt idx="22">
                  <c:v>0.38825631649714332</c:v>
                </c:pt>
                <c:pt idx="23">
                  <c:v>1.0662176891183996</c:v>
                </c:pt>
                <c:pt idx="24">
                  <c:v>3.4192440277853207</c:v>
                </c:pt>
                <c:pt idx="25">
                  <c:v>12.446155912634113</c:v>
                </c:pt>
                <c:pt idx="26">
                  <c:v>-2.4072743402756931</c:v>
                </c:pt>
                <c:pt idx="27">
                  <c:v>-8.4596744920672151E-2</c:v>
                </c:pt>
                <c:pt idx="28">
                  <c:v>8.0020214575748483E-2</c:v>
                </c:pt>
                <c:pt idx="29">
                  <c:v>0.32125684532668686</c:v>
                </c:pt>
                <c:pt idx="30">
                  <c:v>-0.10391703703190913</c:v>
                </c:pt>
                <c:pt idx="31">
                  <c:v>0.43985001633083254</c:v>
                </c:pt>
                <c:pt idx="32">
                  <c:v>0.74732121601150103</c:v>
                </c:pt>
                <c:pt idx="33">
                  <c:v>0.50205984581553675</c:v>
                </c:pt>
                <c:pt idx="34">
                  <c:v>1.3700519752497149</c:v>
                </c:pt>
                <c:pt idx="35">
                  <c:v>-0.88223534438224149</c:v>
                </c:pt>
                <c:pt idx="36">
                  <c:v>0.25213908752116687</c:v>
                </c:pt>
                <c:pt idx="37">
                  <c:v>2.6425045544624184</c:v>
                </c:pt>
                <c:pt idx="38">
                  <c:v>-7.8822000306633555E-2</c:v>
                </c:pt>
                <c:pt idx="39">
                  <c:v>0.75617410001544982</c:v>
                </c:pt>
                <c:pt idx="40">
                  <c:v>1.0865022295230644</c:v>
                </c:pt>
                <c:pt idx="41">
                  <c:v>0.5992940349741982</c:v>
                </c:pt>
                <c:pt idx="42">
                  <c:v>0.94734830920496504</c:v>
                </c:pt>
                <c:pt idx="43">
                  <c:v>0.82355918025075514</c:v>
                </c:pt>
                <c:pt idx="44">
                  <c:v>0.98293633857167695</c:v>
                </c:pt>
                <c:pt idx="45">
                  <c:v>0.33202440396993982</c:v>
                </c:pt>
                <c:pt idx="46">
                  <c:v>0.49872447398009223</c:v>
                </c:pt>
                <c:pt idx="47">
                  <c:v>0.22056543227297265</c:v>
                </c:pt>
                <c:pt idx="48">
                  <c:v>0.6972023548989883</c:v>
                </c:pt>
                <c:pt idx="49">
                  <c:v>0.52068072434553736</c:v>
                </c:pt>
                <c:pt idx="50">
                  <c:v>0.99808686111729417</c:v>
                </c:pt>
                <c:pt idx="51">
                  <c:v>0.98254144511180908</c:v>
                </c:pt>
                <c:pt idx="52">
                  <c:v>0.91412640511738319</c:v>
                </c:pt>
                <c:pt idx="53">
                  <c:v>1.6942613447495627</c:v>
                </c:pt>
                <c:pt idx="54">
                  <c:v>0.8175412099848911</c:v>
                </c:pt>
                <c:pt idx="55">
                  <c:v>1.2005699348561278</c:v>
                </c:pt>
                <c:pt idx="56">
                  <c:v>1.1019662760083784</c:v>
                </c:pt>
                <c:pt idx="57">
                  <c:v>1.0826325173515858</c:v>
                </c:pt>
                <c:pt idx="58">
                  <c:v>-0.30160102292398516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162624"/>
        <c:axId val="167577088"/>
      </c:lineChart>
      <c:dateAx>
        <c:axId val="13087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Month-Yr</a:t>
                </a:r>
              </a:p>
            </c:rich>
          </c:tx>
          <c:overlay val="0"/>
        </c:title>
        <c:numFmt formatCode="[$-1009]d\-mmm\-yy;@" sourceLinked="0"/>
        <c:majorTickMark val="out"/>
        <c:minorTickMark val="none"/>
        <c:tickLblPos val="nextTo"/>
        <c:crossAx val="153463424"/>
        <c:crosses val="autoZero"/>
        <c:auto val="1"/>
        <c:lblOffset val="100"/>
        <c:baseTimeUnit val="days"/>
        <c:majorUnit val="6"/>
        <c:majorTimeUnit val="months"/>
        <c:minorUnit val="1"/>
        <c:minorTimeUnit val="months"/>
      </c:dateAx>
      <c:valAx>
        <c:axId val="153463424"/>
        <c:scaling>
          <c:orientation val="minMax"/>
          <c:max val="8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Gas Price ($/Mcf)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130871680"/>
        <c:crosses val="autoZero"/>
        <c:crossBetween val="between"/>
      </c:valAx>
      <c:valAx>
        <c:axId val="167577088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Difference (Dawn Spot - Union)</a:t>
                </a:r>
              </a:p>
            </c:rich>
          </c:tx>
          <c:overlay val="0"/>
        </c:title>
        <c:numFmt formatCode="&quot;$&quot;#,##0.0" sourceLinked="0"/>
        <c:majorTickMark val="out"/>
        <c:minorTickMark val="none"/>
        <c:tickLblPos val="nextTo"/>
        <c:crossAx val="191162624"/>
        <c:crosses val="max"/>
        <c:crossBetween val="between"/>
        <c:majorUnit val="1"/>
      </c:valAx>
      <c:catAx>
        <c:axId val="19116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75770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Sales to Union versus M13 Fee Comparison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160558877508736"/>
          <c:y val="0.13073356050542584"/>
          <c:w val="0.84109612614212692"/>
          <c:h val="0.66996874779405635"/>
        </c:manualLayout>
      </c:layout>
      <c:scatterChart>
        <c:scatterStyle val="smoothMarker"/>
        <c:varyColors val="0"/>
        <c:ser>
          <c:idx val="0"/>
          <c:order val="0"/>
          <c:tx>
            <c:v>Total fees - Sales to Union Gas</c:v>
          </c:tx>
          <c:xVal>
            <c:numRef>
              <c:f>'M13-Union comparson'!$A$14:$A$24</c:f>
              <c:numCache>
                <c:formatCode>General</c:formatCode>
                <c:ptCount val="11"/>
                <c:pt idx="0">
                  <c:v>50</c:v>
                </c:pt>
                <c:pt idx="1">
                  <c:v>75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225</c:v>
                </c:pt>
                <c:pt idx="8">
                  <c:v>250</c:v>
                </c:pt>
                <c:pt idx="9">
                  <c:v>275</c:v>
                </c:pt>
                <c:pt idx="10">
                  <c:v>300</c:v>
                </c:pt>
              </c:numCache>
            </c:numRef>
          </c:xVal>
          <c:yVal>
            <c:numRef>
              <c:f>'M13-Union comparson'!$H$14:$H$24</c:f>
              <c:numCache>
                <c:formatCode>"$"#,##0.000</c:formatCode>
                <c:ptCount val="11"/>
                <c:pt idx="0">
                  <c:v>0.32435910871578949</c:v>
                </c:pt>
                <c:pt idx="1">
                  <c:v>0.30462226661052633</c:v>
                </c:pt>
                <c:pt idx="2">
                  <c:v>0.29475384555789474</c:v>
                </c:pt>
                <c:pt idx="3">
                  <c:v>0.28883279292631581</c:v>
                </c:pt>
                <c:pt idx="4">
                  <c:v>0.28488542450526316</c:v>
                </c:pt>
                <c:pt idx="5">
                  <c:v>0.28206587563308266</c:v>
                </c:pt>
                <c:pt idx="6">
                  <c:v>0.27995121397894734</c:v>
                </c:pt>
                <c:pt idx="7">
                  <c:v>0.27830647713684215</c:v>
                </c:pt>
                <c:pt idx="8">
                  <c:v>0.27699068766315793</c:v>
                </c:pt>
                <c:pt idx="9">
                  <c:v>0.27591413263923442</c:v>
                </c:pt>
                <c:pt idx="10">
                  <c:v>0.27501700345263158</c:v>
                </c:pt>
              </c:numCache>
            </c:numRef>
          </c:yVal>
          <c:smooth val="1"/>
        </c:ser>
        <c:ser>
          <c:idx val="1"/>
          <c:order val="1"/>
          <c:tx>
            <c:v>Total fee - M13 Sales</c:v>
          </c:tx>
          <c:xVal>
            <c:numRef>
              <c:f>'M13-Union comparson'!$A$14:$A$24</c:f>
              <c:numCache>
                <c:formatCode>General</c:formatCode>
                <c:ptCount val="11"/>
                <c:pt idx="0">
                  <c:v>50</c:v>
                </c:pt>
                <c:pt idx="1">
                  <c:v>75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225</c:v>
                </c:pt>
                <c:pt idx="8">
                  <c:v>250</c:v>
                </c:pt>
                <c:pt idx="9">
                  <c:v>275</c:v>
                </c:pt>
                <c:pt idx="10">
                  <c:v>300</c:v>
                </c:pt>
              </c:numCache>
            </c:numRef>
          </c:xVal>
          <c:yVal>
            <c:numRef>
              <c:f>'M13-Union comparson'!$M$14:$M$24</c:f>
              <c:numCache>
                <c:formatCode>"$"#,##0.000</c:formatCode>
                <c:ptCount val="11"/>
                <c:pt idx="0">
                  <c:v>0.66566405506868431</c:v>
                </c:pt>
                <c:pt idx="1">
                  <c:v>0.46246230068271932</c:v>
                </c:pt>
                <c:pt idx="2">
                  <c:v>0.36086142348973688</c:v>
                </c:pt>
                <c:pt idx="3">
                  <c:v>0.29990089717394736</c:v>
                </c:pt>
                <c:pt idx="4">
                  <c:v>0.25926054629675438</c:v>
                </c:pt>
                <c:pt idx="5">
                  <c:v>0.23023172424161653</c:v>
                </c:pt>
                <c:pt idx="6">
                  <c:v>0.20846010770026319</c:v>
                </c:pt>
                <c:pt idx="7">
                  <c:v>0.19152662816809943</c:v>
                </c:pt>
                <c:pt idx="8">
                  <c:v>0.17797984454236843</c:v>
                </c:pt>
                <c:pt idx="9">
                  <c:v>0.16689611248495217</c:v>
                </c:pt>
                <c:pt idx="10">
                  <c:v>0.15765966910377194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30848"/>
        <c:axId val="130826624"/>
      </c:scatterChart>
      <c:valAx>
        <c:axId val="12683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Daily Gas Rate (Mcfd)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826624"/>
        <c:crosses val="autoZero"/>
        <c:crossBetween val="midCat"/>
      </c:valAx>
      <c:valAx>
        <c:axId val="130826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fees to Union ($/Mcf)</a:t>
                </a:r>
              </a:p>
            </c:rich>
          </c:tx>
          <c:overlay val="0"/>
        </c:title>
        <c:numFmt formatCode="&quot;$&quot;#,##0.00" sourceLinked="0"/>
        <c:majorTickMark val="out"/>
        <c:minorTickMark val="none"/>
        <c:tickLblPos val="nextTo"/>
        <c:crossAx val="12683084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85724</xdr:rowOff>
    </xdr:from>
    <xdr:to>
      <xdr:col>10</xdr:col>
      <xdr:colOff>123825</xdr:colOff>
      <xdr:row>26</xdr:row>
      <xdr:rowOff>126999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171449</xdr:rowOff>
    </xdr:from>
    <xdr:to>
      <xdr:col>11</xdr:col>
      <xdr:colOff>228600</xdr:colOff>
      <xdr:row>45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66" sqref="I66"/>
    </sheetView>
  </sheetViews>
  <sheetFormatPr defaultRowHeight="15"/>
  <cols>
    <col min="1" max="1" width="7.5703125" customWidth="1"/>
    <col min="2" max="2" width="8" customWidth="1"/>
    <col min="3" max="3" width="9" customWidth="1"/>
    <col min="4" max="4" width="8.140625" customWidth="1"/>
    <col min="5" max="5" width="9.28515625" customWidth="1"/>
    <col min="6" max="6" width="8" customWidth="1"/>
    <col min="7" max="7" width="7.7109375" customWidth="1"/>
    <col min="8" max="8" width="7.42578125" customWidth="1"/>
    <col min="9" max="10" width="8.42578125" customWidth="1"/>
    <col min="11" max="12" width="8.28515625" customWidth="1"/>
    <col min="13" max="13" width="8" customWidth="1"/>
    <col min="14" max="14" width="8.28515625" customWidth="1"/>
    <col min="15" max="15" width="7.85546875" customWidth="1"/>
    <col min="16" max="16" width="7.5703125" customWidth="1"/>
    <col min="17" max="17" width="8.140625" customWidth="1"/>
    <col min="20" max="20" width="29.42578125" customWidth="1"/>
  </cols>
  <sheetData>
    <row r="1" spans="1:20">
      <c r="A1" t="s">
        <v>0</v>
      </c>
      <c r="G1" s="1" t="s">
        <v>9</v>
      </c>
      <c r="H1">
        <v>39</v>
      </c>
      <c r="I1" t="s">
        <v>7</v>
      </c>
    </row>
    <row r="2" spans="1:20">
      <c r="A2" t="s">
        <v>1</v>
      </c>
      <c r="G2" s="1" t="s">
        <v>10</v>
      </c>
      <c r="H2">
        <v>2.832784E-2</v>
      </c>
      <c r="I2" t="s">
        <v>11</v>
      </c>
    </row>
    <row r="3" spans="1:20">
      <c r="A3" t="s">
        <v>8</v>
      </c>
      <c r="G3" s="1" t="s">
        <v>12</v>
      </c>
      <c r="H3">
        <v>1.0546150000000001</v>
      </c>
      <c r="I3" t="s">
        <v>13</v>
      </c>
    </row>
    <row r="5" spans="1:20">
      <c r="A5" t="s">
        <v>2</v>
      </c>
      <c r="B5" s="2" t="s">
        <v>3</v>
      </c>
      <c r="C5" s="3"/>
      <c r="D5" s="3"/>
      <c r="E5" s="3"/>
      <c r="F5" s="3"/>
      <c r="G5" s="4"/>
      <c r="H5" s="2" t="s">
        <v>80</v>
      </c>
      <c r="I5" s="3"/>
      <c r="J5" s="3"/>
      <c r="K5" s="4"/>
      <c r="L5" s="20" t="s">
        <v>108</v>
      </c>
      <c r="M5" s="20"/>
      <c r="N5" s="20" t="s">
        <v>117</v>
      </c>
      <c r="O5" s="20"/>
      <c r="P5" s="26" t="s">
        <v>118</v>
      </c>
      <c r="Q5" s="21" t="s">
        <v>116</v>
      </c>
      <c r="R5" t="s">
        <v>46</v>
      </c>
      <c r="S5" t="s">
        <v>47</v>
      </c>
    </row>
    <row r="6" spans="1:20">
      <c r="B6" s="5" t="s">
        <v>121</v>
      </c>
      <c r="C6" s="5" t="s">
        <v>5</v>
      </c>
      <c r="D6" s="2" t="s">
        <v>14</v>
      </c>
      <c r="E6" s="3"/>
      <c r="F6" s="3"/>
      <c r="G6" s="4"/>
      <c r="H6" s="2" t="s">
        <v>14</v>
      </c>
      <c r="I6" s="3"/>
      <c r="J6" s="3"/>
      <c r="K6" s="4"/>
      <c r="L6" s="20"/>
      <c r="M6" s="20"/>
      <c r="N6" s="20"/>
      <c r="O6" s="20"/>
      <c r="P6" s="26" t="s">
        <v>105</v>
      </c>
      <c r="Q6" s="21" t="s">
        <v>115</v>
      </c>
      <c r="R6" t="s">
        <v>17</v>
      </c>
      <c r="S6" t="s">
        <v>48</v>
      </c>
    </row>
    <row r="7" spans="1:20">
      <c r="B7" s="23" t="s">
        <v>4</v>
      </c>
      <c r="C7" s="23" t="s">
        <v>4</v>
      </c>
      <c r="D7" s="22" t="s">
        <v>4</v>
      </c>
      <c r="E7" s="22" t="s">
        <v>15</v>
      </c>
      <c r="F7" s="22" t="s">
        <v>6</v>
      </c>
      <c r="G7" s="22" t="s">
        <v>16</v>
      </c>
      <c r="H7" s="24" t="s">
        <v>4</v>
      </c>
      <c r="I7" s="22" t="s">
        <v>15</v>
      </c>
      <c r="J7" s="24" t="s">
        <v>6</v>
      </c>
      <c r="K7" s="22" t="s">
        <v>16</v>
      </c>
      <c r="L7" s="22" t="s">
        <v>15</v>
      </c>
      <c r="M7" s="22" t="s">
        <v>16</v>
      </c>
      <c r="N7" s="22" t="s">
        <v>104</v>
      </c>
      <c r="O7" s="22" t="s">
        <v>16</v>
      </c>
      <c r="P7" s="22" t="s">
        <v>106</v>
      </c>
      <c r="Q7" s="22" t="s">
        <v>16</v>
      </c>
      <c r="R7" s="25" t="s">
        <v>16</v>
      </c>
      <c r="S7" s="25" t="s">
        <v>16</v>
      </c>
      <c r="T7" s="11" t="s">
        <v>49</v>
      </c>
    </row>
    <row r="8" spans="1:20">
      <c r="A8" s="6" t="s">
        <v>18</v>
      </c>
      <c r="B8" s="8">
        <v>3.496</v>
      </c>
      <c r="C8" s="9">
        <v>0.24</v>
      </c>
      <c r="D8" s="8">
        <f t="shared" ref="D8:D18" si="0">B8-C8</f>
        <v>3.2560000000000002</v>
      </c>
      <c r="E8" s="8">
        <f t="shared" ref="E8:E18" si="1">D8*H$3</f>
        <v>3.4338264400000007</v>
      </c>
      <c r="F8" s="7">
        <f t="shared" ref="F8:F18" si="2">D8*H$1</f>
        <v>126.98400000000001</v>
      </c>
      <c r="G8" s="8">
        <f t="shared" ref="G8:G18" si="3">F8*H$2</f>
        <v>3.5971824345600001</v>
      </c>
      <c r="H8" s="8">
        <v>2.9714080645161292</v>
      </c>
      <c r="I8" s="8">
        <f t="shared" ref="I8:I19" si="4">H8*H$3</f>
        <v>3.1336915159596779</v>
      </c>
      <c r="J8" s="7">
        <f t="shared" ref="J8:J19" si="5">H8*H$1</f>
        <v>115.88491451612904</v>
      </c>
      <c r="K8" s="8">
        <f t="shared" ref="K8:K19" si="6">J8*H$2</f>
        <v>3.282769316826581</v>
      </c>
      <c r="L8" s="8">
        <v>3.0456847999999996</v>
      </c>
      <c r="M8" s="7">
        <f>L8/H$3*H$1*H$2</f>
        <v>3.1905758940356885</v>
      </c>
      <c r="N8" s="8">
        <v>3.08</v>
      </c>
      <c r="O8" s="8">
        <f>N8/P8/H$3*H$1*H$2</f>
        <v>3.2709303299418355</v>
      </c>
      <c r="P8" s="8">
        <v>0.9864238095238097</v>
      </c>
      <c r="Q8" s="8">
        <f t="shared" ref="Q8:Q19" si="7">K8-G8</f>
        <v>-0.31441311773341907</v>
      </c>
    </row>
    <row r="9" spans="1:20">
      <c r="A9" s="6" t="s">
        <v>19</v>
      </c>
      <c r="B9" s="8">
        <v>3.0609999999999999</v>
      </c>
      <c r="C9" s="9">
        <v>0.24</v>
      </c>
      <c r="D9" s="8">
        <f t="shared" si="0"/>
        <v>2.8209999999999997</v>
      </c>
      <c r="E9" s="8">
        <f t="shared" si="1"/>
        <v>2.975068915</v>
      </c>
      <c r="F9" s="7">
        <f t="shared" si="2"/>
        <v>110.01899999999999</v>
      </c>
      <c r="G9" s="8">
        <f t="shared" si="3"/>
        <v>3.1166006289599997</v>
      </c>
      <c r="H9" s="8">
        <v>2.8027532994923856</v>
      </c>
      <c r="I9" s="8">
        <f t="shared" si="4"/>
        <v>2.9558256709441624</v>
      </c>
      <c r="J9" s="7">
        <f t="shared" si="5"/>
        <v>109.30737868020304</v>
      </c>
      <c r="K9" s="8">
        <f t="shared" si="6"/>
        <v>3.0964419340722031</v>
      </c>
      <c r="L9" s="8">
        <v>2.5521319999999998</v>
      </c>
      <c r="M9" s="7">
        <f t="shared" ref="M9:M58" si="8">L9/H$3*H$1*H$2</f>
        <v>2.673543512315224</v>
      </c>
      <c r="N9" s="8">
        <v>2.68</v>
      </c>
      <c r="O9" s="8">
        <f t="shared" ref="O9:O57" si="9">N9/P9/H$3*H$1*H$2</f>
        <v>2.7991530473232515</v>
      </c>
      <c r="P9" s="8">
        <v>1.0029800000000002</v>
      </c>
      <c r="Q9" s="8">
        <f t="shared" si="7"/>
        <v>-2.0158694887796536E-2</v>
      </c>
    </row>
    <row r="10" spans="1:20">
      <c r="A10" s="6" t="s">
        <v>20</v>
      </c>
      <c r="B10" s="8">
        <v>2.69</v>
      </c>
      <c r="C10" s="9">
        <v>0.24</v>
      </c>
      <c r="D10" s="8">
        <f t="shared" si="0"/>
        <v>2.4500000000000002</v>
      </c>
      <c r="E10" s="8">
        <f t="shared" si="1"/>
        <v>2.5838067500000004</v>
      </c>
      <c r="F10" s="7">
        <f t="shared" si="2"/>
        <v>95.550000000000011</v>
      </c>
      <c r="G10" s="8">
        <f t="shared" si="3"/>
        <v>2.7067251120000004</v>
      </c>
      <c r="H10" s="8">
        <v>2.4220362903225805</v>
      </c>
      <c r="I10" s="8">
        <f t="shared" si="4"/>
        <v>2.5543158023185484</v>
      </c>
      <c r="J10" s="7">
        <f t="shared" si="5"/>
        <v>94.459415322580639</v>
      </c>
      <c r="K10" s="8">
        <f t="shared" si="6"/>
        <v>2.6758312037516125</v>
      </c>
      <c r="L10" s="8">
        <v>2.156657</v>
      </c>
      <c r="M10" s="7">
        <f t="shared" si="8"/>
        <v>2.2592547449110052</v>
      </c>
      <c r="N10" s="8">
        <v>2.4500000000000002</v>
      </c>
      <c r="O10" s="8">
        <f t="shared" si="9"/>
        <v>2.5507382520686948</v>
      </c>
      <c r="P10" s="8">
        <v>1.0062</v>
      </c>
      <c r="Q10" s="8">
        <f t="shared" si="7"/>
        <v>-3.0893908248387891E-2</v>
      </c>
    </row>
    <row r="11" spans="1:20">
      <c r="A11" s="6" t="s">
        <v>21</v>
      </c>
      <c r="B11" s="8">
        <v>2.3090000000000002</v>
      </c>
      <c r="C11" s="9">
        <v>0.24</v>
      </c>
      <c r="D11" s="8">
        <f t="shared" si="0"/>
        <v>2.069</v>
      </c>
      <c r="E11" s="8">
        <f t="shared" si="1"/>
        <v>2.1819984350000001</v>
      </c>
      <c r="F11" s="7">
        <f t="shared" si="2"/>
        <v>80.691000000000003</v>
      </c>
      <c r="G11" s="8">
        <f t="shared" si="3"/>
        <v>2.2858017374399999</v>
      </c>
      <c r="H11" s="8">
        <v>2.1620550458715599</v>
      </c>
      <c r="I11" s="8">
        <f t="shared" si="4"/>
        <v>2.2801356822018355</v>
      </c>
      <c r="J11" s="7">
        <f t="shared" si="5"/>
        <v>84.32014678899084</v>
      </c>
      <c r="K11" s="8">
        <f t="shared" si="6"/>
        <v>2.3886076270150465</v>
      </c>
      <c r="L11" s="8">
        <v>1.8529321999999999</v>
      </c>
      <c r="M11" s="7">
        <f t="shared" si="8"/>
        <v>1.9410809715445652</v>
      </c>
      <c r="N11" s="8">
        <v>2.19</v>
      </c>
      <c r="O11" s="8">
        <f t="shared" si="9"/>
        <v>2.2771847732258399</v>
      </c>
      <c r="P11" s="8">
        <v>1.0074650000000003</v>
      </c>
      <c r="Q11" s="8">
        <f t="shared" si="7"/>
        <v>0.10280588957504655</v>
      </c>
    </row>
    <row r="12" spans="1:20">
      <c r="A12" s="6" t="s">
        <v>22</v>
      </c>
      <c r="B12" s="8">
        <v>2.1589999999999998</v>
      </c>
      <c r="C12" s="9">
        <v>0.24</v>
      </c>
      <c r="D12" s="8">
        <f t="shared" si="0"/>
        <v>1.9189999999999998</v>
      </c>
      <c r="E12" s="8">
        <f t="shared" si="1"/>
        <v>2.0238061849999998</v>
      </c>
      <c r="F12" s="7">
        <f t="shared" si="2"/>
        <v>74.840999999999994</v>
      </c>
      <c r="G12" s="8">
        <f t="shared" si="3"/>
        <v>2.12008387344</v>
      </c>
      <c r="H12" s="8">
        <v>2.5206136170212767</v>
      </c>
      <c r="I12" s="8">
        <f t="shared" si="4"/>
        <v>2.6582769297148938</v>
      </c>
      <c r="J12" s="7">
        <f t="shared" si="5"/>
        <v>98.303931063829793</v>
      </c>
      <c r="K12" s="8">
        <f t="shared" si="6"/>
        <v>2.7847380305472003</v>
      </c>
      <c r="L12" s="8">
        <v>1.6557220000000001</v>
      </c>
      <c r="M12" s="7">
        <f t="shared" si="8"/>
        <v>1.7344889728656618</v>
      </c>
      <c r="N12" s="8">
        <v>2.04</v>
      </c>
      <c r="O12" s="8">
        <f t="shared" si="9"/>
        <v>2.1550685480078178</v>
      </c>
      <c r="P12" s="8">
        <v>0.99163809523809543</v>
      </c>
      <c r="Q12" s="8">
        <f t="shared" si="7"/>
        <v>0.66465415710720022</v>
      </c>
    </row>
    <row r="13" spans="1:20">
      <c r="A13" s="6" t="s">
        <v>23</v>
      </c>
      <c r="B13" s="8">
        <v>2.548</v>
      </c>
      <c r="C13" s="9">
        <v>0.24</v>
      </c>
      <c r="D13" s="8">
        <f t="shared" si="0"/>
        <v>2.3079999999999998</v>
      </c>
      <c r="E13" s="8">
        <f t="shared" si="1"/>
        <v>2.4340514199999999</v>
      </c>
      <c r="F13" s="7">
        <f t="shared" si="2"/>
        <v>90.012</v>
      </c>
      <c r="G13" s="8">
        <f t="shared" si="3"/>
        <v>2.5498455340800001</v>
      </c>
      <c r="H13" s="8">
        <v>2.5127495833333331</v>
      </c>
      <c r="I13" s="8">
        <f t="shared" si="4"/>
        <v>2.6499834018270834</v>
      </c>
      <c r="J13" s="7">
        <f t="shared" si="5"/>
        <v>97.997233749999992</v>
      </c>
      <c r="K13" s="8">
        <f t="shared" si="6"/>
        <v>2.7760499581125999</v>
      </c>
      <c r="L13" s="8">
        <v>2.1049815999999999</v>
      </c>
      <c r="M13" s="7">
        <f t="shared" si="8"/>
        <v>2.2051210126368539</v>
      </c>
      <c r="N13" s="8">
        <v>2.4300000000000002</v>
      </c>
      <c r="O13" s="8">
        <f t="shared" si="9"/>
        <v>2.6169314519988056</v>
      </c>
      <c r="P13" s="8">
        <v>0.97274285714285735</v>
      </c>
      <c r="Q13" s="8">
        <f t="shared" si="7"/>
        <v>0.22620442403259977</v>
      </c>
    </row>
    <row r="14" spans="1:20">
      <c r="A14" s="6" t="s">
        <v>24</v>
      </c>
      <c r="B14" s="8">
        <v>2.8130000000000002</v>
      </c>
      <c r="C14" s="9">
        <v>0.24</v>
      </c>
      <c r="D14" s="8">
        <f t="shared" si="0"/>
        <v>2.5730000000000004</v>
      </c>
      <c r="E14" s="8">
        <f t="shared" si="1"/>
        <v>2.7135243950000008</v>
      </c>
      <c r="F14" s="7">
        <f t="shared" si="2"/>
        <v>100.34700000000001</v>
      </c>
      <c r="G14" s="8">
        <f t="shared" si="3"/>
        <v>2.8426137604800004</v>
      </c>
      <c r="H14" s="8">
        <v>2.9913053941908716</v>
      </c>
      <c r="I14" s="8">
        <f t="shared" si="4"/>
        <v>3.1546755382946063</v>
      </c>
      <c r="J14" s="7">
        <f t="shared" si="5"/>
        <v>116.660910373444</v>
      </c>
      <c r="K14" s="8">
        <f t="shared" si="6"/>
        <v>3.304751603313262</v>
      </c>
      <c r="L14" s="8">
        <v>2.0132314</v>
      </c>
      <c r="M14" s="7">
        <f t="shared" si="8"/>
        <v>2.1090060185990755</v>
      </c>
      <c r="N14" s="8">
        <v>2.77</v>
      </c>
      <c r="O14" s="8">
        <f t="shared" si="9"/>
        <v>2.9439779802535933</v>
      </c>
      <c r="P14" s="8">
        <v>0.98566499999999979</v>
      </c>
      <c r="Q14" s="8">
        <f t="shared" si="7"/>
        <v>0.46213784283326165</v>
      </c>
    </row>
    <row r="15" spans="1:20">
      <c r="A15" s="6" t="s">
        <v>25</v>
      </c>
      <c r="B15" s="8">
        <v>3.0720000000000001</v>
      </c>
      <c r="C15" s="9">
        <v>0.24</v>
      </c>
      <c r="D15" s="8">
        <f t="shared" si="0"/>
        <v>2.8319999999999999</v>
      </c>
      <c r="E15" s="8">
        <f t="shared" si="1"/>
        <v>2.9866696799999999</v>
      </c>
      <c r="F15" s="7">
        <f t="shared" si="2"/>
        <v>110.44799999999999</v>
      </c>
      <c r="G15" s="8">
        <f t="shared" si="3"/>
        <v>3.12875327232</v>
      </c>
      <c r="H15" s="8">
        <v>2.8918216931216931</v>
      </c>
      <c r="I15" s="8">
        <f t="shared" si="4"/>
        <v>3.0497585348915348</v>
      </c>
      <c r="J15" s="7">
        <f t="shared" si="5"/>
        <v>112.78104603174603</v>
      </c>
      <c r="K15" s="8">
        <f t="shared" si="6"/>
        <v>3.1948434270199364</v>
      </c>
      <c r="L15" s="8">
        <v>2.3960511999999996</v>
      </c>
      <c r="M15" s="7">
        <f t="shared" si="8"/>
        <v>2.5100375454463584</v>
      </c>
      <c r="N15" s="8">
        <v>3.01</v>
      </c>
      <c r="O15" s="8">
        <f t="shared" si="9"/>
        <v>3.1283233056332267</v>
      </c>
      <c r="P15" s="8">
        <v>1.0079499999999999</v>
      </c>
      <c r="Q15" s="8">
        <f t="shared" si="7"/>
        <v>6.6090154699936399E-2</v>
      </c>
    </row>
    <row r="16" spans="1:20">
      <c r="A16" s="6" t="s">
        <v>26</v>
      </c>
      <c r="B16" s="8">
        <v>2.746</v>
      </c>
      <c r="C16" s="9">
        <v>0.24</v>
      </c>
      <c r="D16" s="8">
        <f t="shared" si="0"/>
        <v>2.5060000000000002</v>
      </c>
      <c r="E16" s="8">
        <f t="shared" si="1"/>
        <v>2.6428651900000006</v>
      </c>
      <c r="F16" s="7">
        <f t="shared" si="2"/>
        <v>97.734000000000009</v>
      </c>
      <c r="G16" s="8">
        <f t="shared" si="3"/>
        <v>2.7685931145600002</v>
      </c>
      <c r="H16" s="8">
        <v>2.8935052173913043</v>
      </c>
      <c r="I16" s="8">
        <f t="shared" si="4"/>
        <v>3.0515340048391306</v>
      </c>
      <c r="J16" s="7">
        <f t="shared" si="5"/>
        <v>112.84670347826086</v>
      </c>
      <c r="K16" s="8">
        <f t="shared" si="6"/>
        <v>3.1967033606596171</v>
      </c>
      <c r="L16" s="8">
        <v>2.2030593999999999</v>
      </c>
      <c r="M16" s="7">
        <f t="shared" si="8"/>
        <v>2.3078646269531</v>
      </c>
      <c r="N16" s="8">
        <v>2.63</v>
      </c>
      <c r="O16" s="8">
        <f t="shared" si="9"/>
        <v>2.6952251542301813</v>
      </c>
      <c r="P16" s="8">
        <v>1.0222210526315787</v>
      </c>
      <c r="Q16" s="8">
        <f t="shared" si="7"/>
        <v>0.4281102460996169</v>
      </c>
    </row>
    <row r="17" spans="1:20">
      <c r="A17" s="6" t="s">
        <v>27</v>
      </c>
      <c r="B17" s="8">
        <v>3.1339999999999999</v>
      </c>
      <c r="C17" s="9">
        <v>0.24</v>
      </c>
      <c r="D17" s="8">
        <f t="shared" si="0"/>
        <v>2.8940000000000001</v>
      </c>
      <c r="E17" s="8">
        <f t="shared" si="1"/>
        <v>3.0520558100000001</v>
      </c>
      <c r="F17" s="7">
        <f t="shared" si="2"/>
        <v>112.866</v>
      </c>
      <c r="G17" s="8">
        <f t="shared" si="3"/>
        <v>3.1972499894399999</v>
      </c>
      <c r="H17" s="8">
        <v>3.3432265486725661</v>
      </c>
      <c r="I17" s="8">
        <f t="shared" si="4"/>
        <v>3.5258168666283187</v>
      </c>
      <c r="J17" s="7">
        <f t="shared" si="5"/>
        <v>130.38583539823009</v>
      </c>
      <c r="K17" s="8">
        <f t="shared" si="6"/>
        <v>3.6935490834273983</v>
      </c>
      <c r="L17" s="8">
        <v>2.4519450000000003</v>
      </c>
      <c r="M17" s="7">
        <f t="shared" si="8"/>
        <v>2.5685903579061558</v>
      </c>
      <c r="N17" s="8">
        <v>3.02</v>
      </c>
      <c r="O17" s="8">
        <f t="shared" si="9"/>
        <v>3.11912805314766</v>
      </c>
      <c r="P17" s="8">
        <v>1.0142800000000001</v>
      </c>
      <c r="Q17" s="8">
        <f t="shared" si="7"/>
        <v>0.49629909398739835</v>
      </c>
    </row>
    <row r="18" spans="1:20">
      <c r="A18" s="6" t="s">
        <v>28</v>
      </c>
      <c r="B18" s="8">
        <v>3.827</v>
      </c>
      <c r="C18" s="9">
        <v>0.24</v>
      </c>
      <c r="D18" s="8">
        <f t="shared" si="0"/>
        <v>3.5869999999999997</v>
      </c>
      <c r="E18" s="8">
        <f t="shared" si="1"/>
        <v>3.7829040050000002</v>
      </c>
      <c r="F18" s="7">
        <f t="shared" si="2"/>
        <v>139.893</v>
      </c>
      <c r="G18" s="8">
        <f t="shared" si="3"/>
        <v>3.96286652112</v>
      </c>
      <c r="H18" s="8">
        <v>3.8170139013452915</v>
      </c>
      <c r="I18" s="8">
        <f t="shared" si="4"/>
        <v>4.025480115567265</v>
      </c>
      <c r="J18" s="7">
        <f t="shared" si="5"/>
        <v>148.86354215246638</v>
      </c>
      <c r="K18" s="8">
        <f t="shared" si="6"/>
        <v>4.2169826039283231</v>
      </c>
      <c r="L18" s="8">
        <v>3.2776968000000002</v>
      </c>
      <c r="M18" s="7">
        <f t="shared" si="8"/>
        <v>3.433625304246164</v>
      </c>
      <c r="N18" s="8">
        <v>3.47</v>
      </c>
      <c r="O18" s="8">
        <f t="shared" si="9"/>
        <v>3.6243419087003703</v>
      </c>
      <c r="P18" s="8">
        <v>1.0029619047619047</v>
      </c>
      <c r="Q18" s="8">
        <f t="shared" si="7"/>
        <v>0.2541160828083231</v>
      </c>
    </row>
    <row r="19" spans="1:20">
      <c r="A19" s="6" t="s">
        <v>29</v>
      </c>
      <c r="B19" s="9">
        <v>3.9489999999999998</v>
      </c>
      <c r="C19" s="9">
        <v>0.24</v>
      </c>
      <c r="D19" s="8">
        <f>B19-C19</f>
        <v>3.7089999999999996</v>
      </c>
      <c r="E19" s="8">
        <f>D19*H$3</f>
        <v>3.911567035</v>
      </c>
      <c r="F19" s="7">
        <f>D19*H$1</f>
        <v>144.65099999999998</v>
      </c>
      <c r="G19" s="8">
        <f>F19*H$2</f>
        <v>4.0976503838399996</v>
      </c>
      <c r="H19" s="8">
        <v>3.5231511520737331</v>
      </c>
      <c r="I19" s="8">
        <f t="shared" si="4"/>
        <v>3.7155680522442402</v>
      </c>
      <c r="J19" s="7">
        <f t="shared" si="5"/>
        <v>137.40289493087559</v>
      </c>
      <c r="K19" s="8">
        <f t="shared" si="6"/>
        <v>3.892327223138655</v>
      </c>
      <c r="L19" s="8">
        <v>3.4443236000000002</v>
      </c>
      <c r="M19" s="7">
        <f t="shared" si="8"/>
        <v>3.6081789715791412</v>
      </c>
      <c r="N19" s="8">
        <v>3.7</v>
      </c>
      <c r="O19" s="8">
        <f t="shared" si="9"/>
        <v>3.835523505004752</v>
      </c>
      <c r="P19" s="8">
        <v>1.0105578947368421</v>
      </c>
      <c r="Q19" s="8">
        <f t="shared" si="7"/>
        <v>-0.2053231607013446</v>
      </c>
      <c r="R19" s="10">
        <f>AVERAGE(Q8:Q19)</f>
        <v>0.17746908413103624</v>
      </c>
      <c r="S19" t="s">
        <v>17</v>
      </c>
    </row>
    <row r="20" spans="1:20">
      <c r="A20" s="6" t="s">
        <v>30</v>
      </c>
      <c r="B20" s="8">
        <v>3.5329999999999999</v>
      </c>
      <c r="C20" s="9">
        <v>0.24</v>
      </c>
      <c r="D20" s="8">
        <f t="shared" ref="D20:D31" si="10">B20-C20</f>
        <v>3.2930000000000001</v>
      </c>
      <c r="E20" s="8">
        <f t="shared" ref="E20:E31" si="11">D20*H$3</f>
        <v>3.4728471950000004</v>
      </c>
      <c r="F20" s="7">
        <f t="shared" ref="F20:F31" si="12">D20*H$1</f>
        <v>128.42699999999999</v>
      </c>
      <c r="G20" s="8">
        <f t="shared" ref="G20:G32" si="13">F20*H$2</f>
        <v>3.63805950768</v>
      </c>
      <c r="H20" s="8">
        <v>3.3904838709677421</v>
      </c>
      <c r="I20" s="8">
        <f>H20*H$3</f>
        <v>3.5756551475806457</v>
      </c>
      <c r="J20" s="7">
        <f>H20*H$1</f>
        <v>132.22887096774195</v>
      </c>
      <c r="K20" s="8">
        <f>J20*H$2</f>
        <v>3.7457583001548391</v>
      </c>
      <c r="L20" s="8">
        <v>3.1585269999999999</v>
      </c>
      <c r="M20" s="7">
        <f t="shared" si="8"/>
        <v>3.3087862890016919</v>
      </c>
      <c r="N20" s="8">
        <v>3.35</v>
      </c>
      <c r="O20" s="8">
        <f t="shared" si="9"/>
        <v>3.4783413494185313</v>
      </c>
      <c r="P20" s="8">
        <v>1.0089199999999998</v>
      </c>
      <c r="Q20" s="8">
        <f>K20-G20</f>
        <v>0.10769879247483916</v>
      </c>
    </row>
    <row r="21" spans="1:20">
      <c r="A21" s="6" t="s">
        <v>31</v>
      </c>
      <c r="B21" s="8">
        <v>3.3519999999999999</v>
      </c>
      <c r="C21" s="9">
        <v>0.24</v>
      </c>
      <c r="D21" s="8">
        <f t="shared" si="10"/>
        <v>3.1120000000000001</v>
      </c>
      <c r="E21" s="8">
        <f t="shared" si="11"/>
        <v>3.2819618800000003</v>
      </c>
      <c r="F21" s="7">
        <f t="shared" si="12"/>
        <v>121.36800000000001</v>
      </c>
      <c r="G21" s="8">
        <f t="shared" si="13"/>
        <v>3.4380932851200003</v>
      </c>
      <c r="H21" s="8">
        <v>3.5987</v>
      </c>
      <c r="I21" s="8">
        <f t="shared" ref="I21:I31" si="14">H21*H$3</f>
        <v>3.7952430005000002</v>
      </c>
      <c r="J21" s="7">
        <f t="shared" ref="J21:J31" si="15">H21*H$1</f>
        <v>140.3493</v>
      </c>
      <c r="K21" s="8">
        <f t="shared" ref="K21:K34" si="16">J21*H$2</f>
        <v>3.9757925145119999</v>
      </c>
      <c r="L21" s="8">
        <v>3.0583399999999998</v>
      </c>
      <c r="M21" s="7">
        <f t="shared" si="8"/>
        <v>3.2038331345926232</v>
      </c>
      <c r="N21" s="8">
        <v>3.23</v>
      </c>
      <c r="O21" s="8">
        <f t="shared" si="9"/>
        <v>3.416566373002667</v>
      </c>
      <c r="P21" s="8">
        <v>0.99036842105263156</v>
      </c>
      <c r="Q21" s="8">
        <f t="shared" ref="Q21:Q35" si="17">K21-G21</f>
        <v>0.53769922939199954</v>
      </c>
    </row>
    <row r="22" spans="1:20">
      <c r="A22" s="6" t="s">
        <v>32</v>
      </c>
      <c r="B22" s="8">
        <v>3.75</v>
      </c>
      <c r="C22" s="9">
        <v>0.24</v>
      </c>
      <c r="D22" s="8">
        <f t="shared" si="10"/>
        <v>3.51</v>
      </c>
      <c r="E22" s="8">
        <f t="shared" si="11"/>
        <v>3.70169865</v>
      </c>
      <c r="F22" s="7">
        <f t="shared" si="12"/>
        <v>136.88999999999999</v>
      </c>
      <c r="G22" s="8">
        <f t="shared" si="13"/>
        <v>3.8777980175999995</v>
      </c>
      <c r="H22" s="8">
        <v>4.0009059071729958</v>
      </c>
      <c r="I22" s="8">
        <f t="shared" si="14"/>
        <v>4.2194153832932493</v>
      </c>
      <c r="J22" s="7">
        <f t="shared" si="15"/>
        <v>156.03533037974682</v>
      </c>
      <c r="K22" s="8">
        <f t="shared" si="16"/>
        <v>4.4201438733446077</v>
      </c>
      <c r="L22" s="8">
        <v>3.0319750000000001</v>
      </c>
      <c r="M22" s="7">
        <f t="shared" si="8"/>
        <v>3.1762138834323426</v>
      </c>
      <c r="N22" s="8">
        <v>3.43</v>
      </c>
      <c r="O22" s="8">
        <f t="shared" si="9"/>
        <v>3.6819268065971524</v>
      </c>
      <c r="P22" s="8">
        <v>0.97589500000000007</v>
      </c>
      <c r="Q22" s="8">
        <f t="shared" si="17"/>
        <v>0.54234585574460814</v>
      </c>
    </row>
    <row r="23" spans="1:20">
      <c r="A23" s="6" t="s">
        <v>33</v>
      </c>
      <c r="B23" s="8">
        <v>4.0759999999999996</v>
      </c>
      <c r="C23" s="9">
        <v>0.24</v>
      </c>
      <c r="D23" s="8">
        <f t="shared" si="10"/>
        <v>3.8359999999999994</v>
      </c>
      <c r="E23" s="8">
        <f t="shared" si="11"/>
        <v>4.0455031400000001</v>
      </c>
      <c r="F23" s="7">
        <f t="shared" si="12"/>
        <v>149.60399999999998</v>
      </c>
      <c r="G23" s="8">
        <f t="shared" si="13"/>
        <v>4.2379581753599993</v>
      </c>
      <c r="H23" s="8">
        <v>4.4002861904761899</v>
      </c>
      <c r="I23" s="8">
        <f t="shared" si="14"/>
        <v>4.6406078207690475</v>
      </c>
      <c r="J23" s="7">
        <f t="shared" si="15"/>
        <v>171.61116142857139</v>
      </c>
      <c r="K23" s="8">
        <f t="shared" si="16"/>
        <v>4.861373523162742</v>
      </c>
      <c r="L23" s="8">
        <v>3.4485419999999998</v>
      </c>
      <c r="M23" s="7">
        <f t="shared" si="8"/>
        <v>3.612598051764786</v>
      </c>
      <c r="N23" s="8">
        <v>3.98</v>
      </c>
      <c r="O23" s="8">
        <f t="shared" si="9"/>
        <v>4.249409905564006</v>
      </c>
      <c r="P23" s="8">
        <v>0.98115714285714284</v>
      </c>
      <c r="Q23" s="8">
        <f t="shared" si="17"/>
        <v>0.62341534780274266</v>
      </c>
    </row>
    <row r="24" spans="1:20">
      <c r="A24" s="6" t="s">
        <v>34</v>
      </c>
      <c r="B24" s="8">
        <v>4.149</v>
      </c>
      <c r="C24" s="9">
        <v>0.24</v>
      </c>
      <c r="D24" s="8">
        <f t="shared" si="10"/>
        <v>3.9089999999999998</v>
      </c>
      <c r="E24" s="8">
        <f t="shared" si="11"/>
        <v>4.1224900350000002</v>
      </c>
      <c r="F24" s="7">
        <f t="shared" si="12"/>
        <v>152.45099999999999</v>
      </c>
      <c r="G24" s="8">
        <f t="shared" si="13"/>
        <v>4.31860753584</v>
      </c>
      <c r="H24" s="8">
        <v>4.296265898617512</v>
      </c>
      <c r="I24" s="8">
        <f t="shared" si="14"/>
        <v>4.5309064606705078</v>
      </c>
      <c r="J24" s="7">
        <f t="shared" si="15"/>
        <v>167.55437004608297</v>
      </c>
      <c r="K24" s="8">
        <f t="shared" si="16"/>
        <v>4.7464533859662312</v>
      </c>
      <c r="L24" s="8">
        <v>3.6963729999999999</v>
      </c>
      <c r="M24" s="7">
        <f t="shared" si="8"/>
        <v>3.8722190126714295</v>
      </c>
      <c r="N24" s="8">
        <v>4.1500000000000004</v>
      </c>
      <c r="O24" s="8">
        <f t="shared" si="9"/>
        <v>4.429820889487659</v>
      </c>
      <c r="P24" s="8">
        <v>0.98140000000000005</v>
      </c>
      <c r="Q24" s="8">
        <f t="shared" si="17"/>
        <v>0.42784585012623122</v>
      </c>
    </row>
    <row r="25" spans="1:20">
      <c r="A25" s="6" t="s">
        <v>35</v>
      </c>
      <c r="B25" s="8">
        <v>4.3280000000000003</v>
      </c>
      <c r="C25" s="9">
        <v>0.24</v>
      </c>
      <c r="D25" s="8">
        <f t="shared" si="10"/>
        <v>4.0880000000000001</v>
      </c>
      <c r="E25" s="8">
        <f t="shared" si="11"/>
        <v>4.31126612</v>
      </c>
      <c r="F25" s="7">
        <f t="shared" si="12"/>
        <v>159.43200000000002</v>
      </c>
      <c r="G25" s="8">
        <f t="shared" si="13"/>
        <v>4.5163641868800006</v>
      </c>
      <c r="H25" s="8">
        <v>4.0672523809523815</v>
      </c>
      <c r="I25" s="8">
        <f t="shared" si="14"/>
        <v>4.2893853697380964</v>
      </c>
      <c r="J25" s="7">
        <f t="shared" si="15"/>
        <v>158.62284285714287</v>
      </c>
      <c r="K25" s="8">
        <f t="shared" si="16"/>
        <v>4.4934425128022859</v>
      </c>
      <c r="L25" s="8">
        <v>3.3225645574999998</v>
      </c>
      <c r="M25" s="7">
        <f t="shared" si="8"/>
        <v>3.4806275368799997</v>
      </c>
      <c r="N25" s="8">
        <v>3.8061999999999996</v>
      </c>
      <c r="O25" s="8">
        <f t="shared" si="9"/>
        <v>4.112050952951396</v>
      </c>
      <c r="P25" s="8">
        <v>0.96965500000000004</v>
      </c>
      <c r="Q25" s="8">
        <f t="shared" si="17"/>
        <v>-2.2921674077714727E-2</v>
      </c>
    </row>
    <row r="26" spans="1:20">
      <c r="A26" s="6" t="s">
        <v>36</v>
      </c>
      <c r="B26" s="8">
        <v>3.9529999999999998</v>
      </c>
      <c r="C26" s="9">
        <v>0.24</v>
      </c>
      <c r="D26" s="8">
        <f t="shared" si="10"/>
        <v>3.7130000000000001</v>
      </c>
      <c r="E26" s="8">
        <f t="shared" si="11"/>
        <v>3.9157854950000002</v>
      </c>
      <c r="F26" s="7">
        <f t="shared" si="12"/>
        <v>144.80700000000002</v>
      </c>
      <c r="G26" s="8">
        <f t="shared" si="13"/>
        <v>4.1020695268800003</v>
      </c>
      <c r="H26" s="8">
        <v>4.0991709677419355</v>
      </c>
      <c r="I26" s="8">
        <f t="shared" si="14"/>
        <v>4.3230471901451617</v>
      </c>
      <c r="J26" s="7">
        <f t="shared" si="15"/>
        <v>159.86766774193549</v>
      </c>
      <c r="K26" s="8">
        <f t="shared" si="16"/>
        <v>4.5287057129667101</v>
      </c>
      <c r="L26" s="8">
        <v>2.8426667954545461</v>
      </c>
      <c r="M26" s="7">
        <f t="shared" si="8"/>
        <v>2.9778997985454549</v>
      </c>
      <c r="N26" s="8">
        <v>3.6412727272727277</v>
      </c>
      <c r="O26" s="8">
        <f t="shared" si="9"/>
        <v>3.9674154695282935</v>
      </c>
      <c r="P26" s="8">
        <v>0.96145652173913032</v>
      </c>
      <c r="Q26" s="8">
        <f t="shared" si="17"/>
        <v>0.42663618608670983</v>
      </c>
    </row>
    <row r="27" spans="1:20">
      <c r="A27" s="6" t="s">
        <v>37</v>
      </c>
      <c r="B27" s="8">
        <v>3.802</v>
      </c>
      <c r="C27" s="9">
        <v>0.24</v>
      </c>
      <c r="D27" s="8">
        <f t="shared" si="10"/>
        <v>3.5620000000000003</v>
      </c>
      <c r="E27" s="8">
        <f t="shared" si="11"/>
        <v>3.7565386300000005</v>
      </c>
      <c r="F27" s="7">
        <f t="shared" si="12"/>
        <v>138.91800000000001</v>
      </c>
      <c r="G27" s="8">
        <f t="shared" si="13"/>
        <v>3.93524687712</v>
      </c>
      <c r="H27" s="8">
        <v>3.8517150627615067</v>
      </c>
      <c r="I27" s="8">
        <f t="shared" si="14"/>
        <v>4.0620764809142269</v>
      </c>
      <c r="J27" s="7">
        <f t="shared" si="15"/>
        <v>150.21688744769875</v>
      </c>
      <c r="K27" s="8">
        <f t="shared" si="16"/>
        <v>4.2553199529164187</v>
      </c>
      <c r="L27" s="8">
        <v>2.4064396818181821</v>
      </c>
      <c r="M27" s="7">
        <f t="shared" si="8"/>
        <v>2.5209202341818182</v>
      </c>
      <c r="N27" s="8">
        <v>3.4126818181818179</v>
      </c>
      <c r="O27" s="8">
        <f t="shared" si="9"/>
        <v>3.7194655171534032</v>
      </c>
      <c r="P27" s="8">
        <v>0.96116818181818209</v>
      </c>
      <c r="Q27" s="8">
        <f t="shared" si="17"/>
        <v>0.32007307579641875</v>
      </c>
    </row>
    <row r="28" spans="1:20">
      <c r="A28" s="6" t="s">
        <v>38</v>
      </c>
      <c r="B28" s="8">
        <v>3.9009999999999998</v>
      </c>
      <c r="C28" s="9">
        <v>0.24</v>
      </c>
      <c r="D28" s="8">
        <f t="shared" si="10"/>
        <v>3.6609999999999996</v>
      </c>
      <c r="E28" s="8">
        <f t="shared" si="11"/>
        <v>3.8609455150000001</v>
      </c>
      <c r="F28" s="7">
        <f t="shared" si="12"/>
        <v>142.779</v>
      </c>
      <c r="G28" s="8">
        <f t="shared" si="13"/>
        <v>4.0446206673600003</v>
      </c>
      <c r="H28" s="8">
        <v>3.924458222222222</v>
      </c>
      <c r="I28" s="8">
        <f t="shared" si="14"/>
        <v>4.1387925080288888</v>
      </c>
      <c r="J28" s="7">
        <f t="shared" si="15"/>
        <v>153.05387066666665</v>
      </c>
      <c r="K28" s="8">
        <f t="shared" si="16"/>
        <v>4.3356855596260262</v>
      </c>
      <c r="L28" s="8">
        <v>2.0376271921052633</v>
      </c>
      <c r="M28" s="7">
        <f t="shared" si="8"/>
        <v>2.1345623815578949</v>
      </c>
      <c r="N28" s="8">
        <v>3.6180999999999996</v>
      </c>
      <c r="O28" s="8">
        <f t="shared" si="9"/>
        <v>3.9239157800752422</v>
      </c>
      <c r="P28" s="8">
        <v>0.96592857142857136</v>
      </c>
      <c r="Q28" s="8">
        <f t="shared" si="17"/>
        <v>0.29106489226602594</v>
      </c>
    </row>
    <row r="29" spans="1:20">
      <c r="A29" s="6" t="s">
        <v>39</v>
      </c>
      <c r="B29" s="8">
        <v>3.6190000000000002</v>
      </c>
      <c r="C29" s="9">
        <v>0.24</v>
      </c>
      <c r="D29" s="8">
        <f t="shared" si="10"/>
        <v>3.3790000000000004</v>
      </c>
      <c r="E29" s="8">
        <f t="shared" si="11"/>
        <v>3.5635440850000006</v>
      </c>
      <c r="F29" s="7">
        <f t="shared" si="12"/>
        <v>131.78100000000001</v>
      </c>
      <c r="G29" s="8">
        <f t="shared" si="13"/>
        <v>3.73307108304</v>
      </c>
      <c r="H29" s="8">
        <v>3.8675030023094688</v>
      </c>
      <c r="I29" s="8">
        <f t="shared" si="14"/>
        <v>4.0787266787806011</v>
      </c>
      <c r="J29" s="7">
        <f t="shared" si="15"/>
        <v>150.83261709006928</v>
      </c>
      <c r="K29" s="8">
        <f t="shared" si="16"/>
        <v>4.2727622437087485</v>
      </c>
      <c r="L29" s="8">
        <v>3.2807697065217396</v>
      </c>
      <c r="M29" s="7">
        <f t="shared" si="8"/>
        <v>3.4368443968695654</v>
      </c>
      <c r="N29" s="8">
        <v>3.6543043478260873</v>
      </c>
      <c r="O29" s="8">
        <f t="shared" si="9"/>
        <v>3.9680844052119841</v>
      </c>
      <c r="P29" s="8">
        <v>0.96473478260869572</v>
      </c>
      <c r="Q29" s="8">
        <f t="shared" si="17"/>
        <v>0.53969116066874845</v>
      </c>
    </row>
    <row r="30" spans="1:20">
      <c r="A30" s="6" t="s">
        <v>40</v>
      </c>
      <c r="B30" s="8">
        <v>3.649</v>
      </c>
      <c r="C30" s="9">
        <v>0.24</v>
      </c>
      <c r="D30" s="8">
        <f t="shared" si="10"/>
        <v>3.4089999999999998</v>
      </c>
      <c r="E30" s="8">
        <f t="shared" si="11"/>
        <v>3.5951825350000002</v>
      </c>
      <c r="F30" s="7">
        <f t="shared" si="12"/>
        <v>132.95099999999999</v>
      </c>
      <c r="G30" s="8">
        <f t="shared" si="13"/>
        <v>3.7662146558399998</v>
      </c>
      <c r="H30" s="8">
        <v>3.7604313186813192</v>
      </c>
      <c r="I30" s="8">
        <f t="shared" si="14"/>
        <v>3.9658072751510995</v>
      </c>
      <c r="J30" s="7">
        <f t="shared" si="15"/>
        <v>146.65682142857145</v>
      </c>
      <c r="K30" s="8">
        <f t="shared" si="16"/>
        <v>4.1544709723371431</v>
      </c>
      <c r="L30" s="8">
        <v>3.394688505555556</v>
      </c>
      <c r="M30" s="7">
        <f t="shared" si="8"/>
        <v>3.5561826074666665</v>
      </c>
      <c r="N30" s="8">
        <v>3.6397499999999994</v>
      </c>
      <c r="O30" s="8">
        <f t="shared" si="9"/>
        <v>3.9988487784833211</v>
      </c>
      <c r="P30" s="8">
        <v>0.9534999999999999</v>
      </c>
      <c r="Q30" s="8">
        <f t="shared" si="17"/>
        <v>0.38825631649714332</v>
      </c>
    </row>
    <row r="31" spans="1:20">
      <c r="A31" s="6" t="s">
        <v>41</v>
      </c>
      <c r="B31" s="8">
        <v>3.9180000000000001</v>
      </c>
      <c r="C31" s="9">
        <v>0.24</v>
      </c>
      <c r="D31" s="8">
        <f t="shared" si="10"/>
        <v>3.6779999999999999</v>
      </c>
      <c r="E31" s="8">
        <f t="shared" si="11"/>
        <v>3.8788739700000003</v>
      </c>
      <c r="F31" s="7">
        <f t="shared" si="12"/>
        <v>143.44200000000001</v>
      </c>
      <c r="G31" s="8">
        <f t="shared" si="13"/>
        <v>4.0634020252800003</v>
      </c>
      <c r="H31" s="8">
        <v>4.6430899999999999</v>
      </c>
      <c r="I31" s="8">
        <f t="shared" si="14"/>
        <v>4.8966723603500002</v>
      </c>
      <c r="J31" s="7">
        <f t="shared" si="15"/>
        <v>181.08051</v>
      </c>
      <c r="K31" s="8">
        <f t="shared" si="16"/>
        <v>5.1296197143983999</v>
      </c>
      <c r="L31" s="8">
        <v>3.892583965</v>
      </c>
      <c r="M31" s="7">
        <f t="shared" si="8"/>
        <v>4.0777642401599996</v>
      </c>
      <c r="N31" s="8">
        <v>4.2765238095238098</v>
      </c>
      <c r="O31" s="8">
        <f t="shared" si="9"/>
        <v>4.7652102484026333</v>
      </c>
      <c r="P31" s="8">
        <v>0.94014090909090919</v>
      </c>
      <c r="Q31" s="8">
        <f t="shared" si="17"/>
        <v>1.0662176891183996</v>
      </c>
      <c r="R31" s="10">
        <f>AVERAGE(Q20:Q31)</f>
        <v>0.43733522682467935</v>
      </c>
      <c r="S31" s="10">
        <f>AVERAGE(Q$8:Q31)</f>
        <v>0.30740215547785782</v>
      </c>
    </row>
    <row r="32" spans="1:20">
      <c r="A32" s="6" t="s">
        <v>42</v>
      </c>
      <c r="B32" s="8">
        <v>4.8140000000000001</v>
      </c>
      <c r="C32" s="9">
        <v>0.24</v>
      </c>
      <c r="D32" s="8">
        <f t="shared" ref="D32" si="18">B32-C32</f>
        <v>4.5739999999999998</v>
      </c>
      <c r="E32" s="8">
        <f t="shared" ref="E32" si="19">D32*H$3</f>
        <v>4.8238090100000006</v>
      </c>
      <c r="F32" s="7">
        <f t="shared" ref="F32" si="20">D32*H$1</f>
        <v>178.386</v>
      </c>
      <c r="G32" s="8">
        <f t="shared" si="13"/>
        <v>5.0532900662399998</v>
      </c>
      <c r="H32" s="8">
        <f>I32/H$3</f>
        <v>7.6689385406500161</v>
      </c>
      <c r="I32" s="8">
        <v>8.0877776190476176</v>
      </c>
      <c r="J32" s="8">
        <f>H32*H$1</f>
        <v>299.08860308535066</v>
      </c>
      <c r="K32" s="8">
        <f t="shared" si="16"/>
        <v>8.4725340940253204</v>
      </c>
      <c r="L32" s="8">
        <v>4.3734884049999998</v>
      </c>
      <c r="M32" s="7">
        <f t="shared" si="8"/>
        <v>4.5815465467199994</v>
      </c>
      <c r="N32" s="8">
        <v>4.5525238095238096</v>
      </c>
      <c r="O32" s="8">
        <f t="shared" si="9"/>
        <v>5.2131458227949912</v>
      </c>
      <c r="P32" s="8">
        <v>0.91482173913043463</v>
      </c>
      <c r="Q32" s="8">
        <f t="shared" si="17"/>
        <v>3.4192440277853207</v>
      </c>
      <c r="T32" t="s">
        <v>83</v>
      </c>
    </row>
    <row r="33" spans="1:19">
      <c r="A33" s="6" t="s">
        <v>43</v>
      </c>
      <c r="B33" s="8">
        <v>8.2129999999999992</v>
      </c>
      <c r="C33" s="9">
        <v>0.24</v>
      </c>
      <c r="D33" s="8">
        <f t="shared" ref="D33:D35" si="21">B33-C33</f>
        <v>7.972999999999999</v>
      </c>
      <c r="E33" s="8">
        <f t="shared" ref="E33:E35" si="22">D33*H$3</f>
        <v>8.4084453949999993</v>
      </c>
      <c r="F33" s="7">
        <f t="shared" ref="F33:F35" si="23">D33*H$1</f>
        <v>310.94699999999995</v>
      </c>
      <c r="G33" s="8">
        <f t="shared" ref="G33:G35" si="24">F33*H$2</f>
        <v>8.8084568644799983</v>
      </c>
      <c r="H33" s="8">
        <f t="shared" ref="H33:H37" si="25">I33/H$3</f>
        <v>19.238673729026079</v>
      </c>
      <c r="I33" s="8">
        <v>20.28939389473684</v>
      </c>
      <c r="J33" s="8">
        <f t="shared" ref="J33:J34" si="26">H33*H$1</f>
        <v>750.30827543201713</v>
      </c>
      <c r="K33" s="8">
        <f t="shared" si="16"/>
        <v>21.254612777114112</v>
      </c>
      <c r="L33" s="8">
        <v>7.3545519736842113</v>
      </c>
      <c r="M33" s="7">
        <f t="shared" si="8"/>
        <v>7.7044270105263157</v>
      </c>
      <c r="N33" s="8">
        <v>5.162789473684211</v>
      </c>
      <c r="O33" s="8">
        <f t="shared" si="9"/>
        <v>5.9778793859971957</v>
      </c>
      <c r="P33" s="8">
        <v>0.90473499999999996</v>
      </c>
      <c r="Q33" s="8">
        <f t="shared" si="17"/>
        <v>12.446155912634113</v>
      </c>
    </row>
    <row r="34" spans="1:19">
      <c r="A34" s="6" t="s">
        <v>44</v>
      </c>
      <c r="B34" s="8">
        <v>12.385</v>
      </c>
      <c r="C34" s="9">
        <v>0.24</v>
      </c>
      <c r="D34" s="8">
        <f t="shared" si="21"/>
        <v>12.145</v>
      </c>
      <c r="E34" s="8">
        <f t="shared" si="22"/>
        <v>12.808299175</v>
      </c>
      <c r="F34" s="7">
        <f t="shared" si="23"/>
        <v>473.65499999999997</v>
      </c>
      <c r="G34" s="8">
        <f t="shared" si="24"/>
        <v>13.4176230552</v>
      </c>
      <c r="H34" s="8">
        <f t="shared" si="25"/>
        <v>9.9660487250707384</v>
      </c>
      <c r="I34" s="8">
        <v>10.510344476190477</v>
      </c>
      <c r="J34" s="8">
        <f t="shared" si="26"/>
        <v>388.67590027775879</v>
      </c>
      <c r="K34" s="8">
        <f t="shared" si="16"/>
        <v>11.010348714924307</v>
      </c>
      <c r="L34" s="8">
        <v>5.1545563619047625</v>
      </c>
      <c r="M34" s="7">
        <f t="shared" si="8"/>
        <v>5.3997719241142867</v>
      </c>
      <c r="N34" s="8">
        <v>4.4858571428571432</v>
      </c>
      <c r="O34" s="8">
        <f t="shared" si="9"/>
        <v>5.2198820486230808</v>
      </c>
      <c r="P34" s="8">
        <v>0.90026190476190471</v>
      </c>
      <c r="Q34" s="8">
        <f t="shared" si="17"/>
        <v>-2.4072743402756931</v>
      </c>
    </row>
    <row r="35" spans="1:19">
      <c r="A35" s="6" t="s">
        <v>45</v>
      </c>
      <c r="B35" s="8">
        <v>5.4480000000000004</v>
      </c>
      <c r="C35" s="9">
        <v>0.24</v>
      </c>
      <c r="D35" s="8">
        <f t="shared" si="21"/>
        <v>5.2080000000000002</v>
      </c>
      <c r="E35" s="8">
        <f t="shared" si="22"/>
        <v>5.4924349200000009</v>
      </c>
      <c r="F35" s="7">
        <f t="shared" si="23"/>
        <v>203.11199999999999</v>
      </c>
      <c r="G35" s="8">
        <f t="shared" si="24"/>
        <v>5.7537242380800002</v>
      </c>
      <c r="H35" s="8">
        <f t="shared" si="25"/>
        <v>5.1314270136495317</v>
      </c>
      <c r="I35" s="8">
        <v>5.4116799000000011</v>
      </c>
      <c r="J35" s="8">
        <f t="shared" ref="J35:J37" si="27">H35*H$1</f>
        <v>200.12565353233174</v>
      </c>
      <c r="K35" s="8">
        <f t="shared" ref="K35:K37" si="28">J35*H$2</f>
        <v>5.6691274931593281</v>
      </c>
      <c r="L35" s="8">
        <v>4.7680315944444462</v>
      </c>
      <c r="M35" s="7">
        <f t="shared" si="8"/>
        <v>4.9948591749333344</v>
      </c>
      <c r="N35" s="8">
        <v>4.6250499999999999</v>
      </c>
      <c r="O35" s="8">
        <f t="shared" si="9"/>
        <v>5.3252962708370664</v>
      </c>
      <c r="P35" s="8">
        <v>0.90982272727272706</v>
      </c>
      <c r="Q35" s="8">
        <f t="shared" si="17"/>
        <v>-8.4596744920672151E-2</v>
      </c>
    </row>
    <row r="36" spans="1:19">
      <c r="A36" s="6" t="s">
        <v>81</v>
      </c>
      <c r="B36" s="8">
        <v>5.0519999999999996</v>
      </c>
      <c r="C36" s="9">
        <v>0.24</v>
      </c>
      <c r="D36" s="8">
        <f t="shared" ref="D36:D37" si="29">B36-C36</f>
        <v>4.8119999999999994</v>
      </c>
      <c r="E36" s="8">
        <f t="shared" ref="E36:E37" si="30">D36*H$3</f>
        <v>5.0748073799999993</v>
      </c>
      <c r="F36" s="7">
        <f t="shared" ref="F36:F37" si="31">D36*H$1</f>
        <v>187.66799999999998</v>
      </c>
      <c r="G36" s="8">
        <f t="shared" ref="G36:G37" si="32">F36*H$2</f>
        <v>5.3162290771199991</v>
      </c>
      <c r="H36" s="8">
        <f t="shared" si="25"/>
        <v>4.884430526779914</v>
      </c>
      <c r="I36" s="8">
        <v>5.1511936999999994</v>
      </c>
      <c r="J36" s="8">
        <f t="shared" si="27"/>
        <v>190.49279054441664</v>
      </c>
      <c r="K36" s="8">
        <f t="shared" si="28"/>
        <v>5.3962492916957476</v>
      </c>
      <c r="L36" s="8">
        <v>4.6051521666666666</v>
      </c>
      <c r="M36" s="7">
        <f t="shared" si="8"/>
        <v>4.8242311519999994</v>
      </c>
      <c r="N36" s="8">
        <v>4.535619047619047</v>
      </c>
      <c r="O36" s="8">
        <f t="shared" si="9"/>
        <v>5.1741666130115656</v>
      </c>
      <c r="P36" s="8">
        <v>0.91829090909090894</v>
      </c>
      <c r="Q36" s="8">
        <f t="shared" ref="Q36:Q37" si="33">K36-G36</f>
        <v>8.0020214575748483E-2</v>
      </c>
    </row>
    <row r="37" spans="1:19">
      <c r="A37" s="6" t="s">
        <v>82</v>
      </c>
      <c r="B37" s="8">
        <v>4.9119999999999999</v>
      </c>
      <c r="C37" s="9">
        <v>0.24</v>
      </c>
      <c r="D37" s="8">
        <f t="shared" si="29"/>
        <v>4.6719999999999997</v>
      </c>
      <c r="E37" s="8">
        <f t="shared" si="30"/>
        <v>4.92716128</v>
      </c>
      <c r="F37" s="7">
        <f t="shared" si="31"/>
        <v>182.208</v>
      </c>
      <c r="G37" s="8">
        <f t="shared" si="32"/>
        <v>5.1615590707200001</v>
      </c>
      <c r="H37" s="8">
        <f t="shared" si="25"/>
        <v>4.9627865551477486</v>
      </c>
      <c r="I37" s="8">
        <v>5.2338291428571431</v>
      </c>
      <c r="J37" s="8">
        <f t="shared" si="27"/>
        <v>193.54867565076219</v>
      </c>
      <c r="K37" s="8">
        <f t="shared" si="28"/>
        <v>5.4828159160466869</v>
      </c>
      <c r="L37" s="8">
        <v>4.7291949785714298</v>
      </c>
      <c r="M37" s="7">
        <f t="shared" si="8"/>
        <v>4.9541750009142866</v>
      </c>
      <c r="N37" s="8">
        <v>4.593809523809524</v>
      </c>
      <c r="O37" s="8">
        <f t="shared" si="9"/>
        <v>5.2249343114807019</v>
      </c>
      <c r="P37" s="8">
        <v>0.92103529411764706</v>
      </c>
      <c r="Q37" s="8">
        <f t="shared" si="33"/>
        <v>0.32125684532668686</v>
      </c>
    </row>
    <row r="38" spans="1:19">
      <c r="A38" s="6" t="s">
        <v>84</v>
      </c>
      <c r="B38" s="8">
        <v>4.609</v>
      </c>
      <c r="C38" s="9">
        <v>0.24</v>
      </c>
      <c r="D38" s="8">
        <f t="shared" ref="D38:D43" si="34">B38-C38</f>
        <v>4.3689999999999998</v>
      </c>
      <c r="E38" s="8">
        <f t="shared" ref="E38:E43" si="35">D38*H$3</f>
        <v>4.6076129349999997</v>
      </c>
      <c r="F38" s="7">
        <f t="shared" ref="F38:F43" si="36">D38*H$1</f>
        <v>170.39099999999999</v>
      </c>
      <c r="G38" s="8">
        <f t="shared" ref="G38:G43" si="37">F38*H$2</f>
        <v>4.8268089854399996</v>
      </c>
      <c r="H38" s="8">
        <f t="shared" ref="H38:H43" si="38">I38/H$3</f>
        <v>4.2749391958202745</v>
      </c>
      <c r="I38" s="8">
        <v>4.5084149999999994</v>
      </c>
      <c r="J38" s="8">
        <f t="shared" ref="J38:J43" si="39">H38*H$1</f>
        <v>166.72262863699069</v>
      </c>
      <c r="K38" s="8">
        <f t="shared" ref="K38:K43" si="40">J38*H$2</f>
        <v>4.7228919484080905</v>
      </c>
      <c r="L38" s="8">
        <v>4.1014479547619054</v>
      </c>
      <c r="M38" s="7">
        <f t="shared" si="8"/>
        <v>4.2965644294857146</v>
      </c>
      <c r="N38" s="8">
        <v>4.0247272727272723</v>
      </c>
      <c r="O38" s="8">
        <f t="shared" si="9"/>
        <v>4.5260091090760621</v>
      </c>
      <c r="P38" s="8">
        <v>0.93154782608695663</v>
      </c>
      <c r="Q38" s="8">
        <f t="shared" ref="Q38:Q43" si="41">K38-G38</f>
        <v>-0.10391703703190913</v>
      </c>
    </row>
    <row r="39" spans="1:19">
      <c r="A39" s="6" t="s">
        <v>85</v>
      </c>
      <c r="B39" s="8">
        <v>3.988</v>
      </c>
      <c r="C39" s="9">
        <v>0.24</v>
      </c>
      <c r="D39" s="8">
        <f t="shared" si="34"/>
        <v>3.7480000000000002</v>
      </c>
      <c r="E39" s="8">
        <f t="shared" si="35"/>
        <v>3.9526970200000004</v>
      </c>
      <c r="F39" s="7">
        <f t="shared" si="36"/>
        <v>146.172</v>
      </c>
      <c r="G39" s="8">
        <f t="shared" si="37"/>
        <v>4.1407370284800002</v>
      </c>
      <c r="H39" s="8">
        <f t="shared" si="38"/>
        <v>4.1461315040943623</v>
      </c>
      <c r="I39" s="8">
        <v>4.3725724761904763</v>
      </c>
      <c r="J39" s="8">
        <f t="shared" si="39"/>
        <v>161.69912865968013</v>
      </c>
      <c r="K39" s="8">
        <f t="shared" si="40"/>
        <v>4.5805870448108328</v>
      </c>
      <c r="L39" s="8">
        <v>3.9752394156250004</v>
      </c>
      <c r="M39" s="7">
        <f t="shared" si="8"/>
        <v>4.1643518241000006</v>
      </c>
      <c r="N39" s="8">
        <v>3.8993809523809517</v>
      </c>
      <c r="O39" s="8">
        <f t="shared" si="9"/>
        <v>4.4618933158696885</v>
      </c>
      <c r="P39" s="8">
        <v>0.91550476190476193</v>
      </c>
      <c r="Q39" s="8">
        <f t="shared" si="41"/>
        <v>0.43985001633083254</v>
      </c>
    </row>
    <row r="40" spans="1:19">
      <c r="A40" s="6" t="s">
        <v>86</v>
      </c>
      <c r="B40" s="8">
        <v>3.786</v>
      </c>
      <c r="C40" s="9">
        <v>0.24</v>
      </c>
      <c r="D40" s="8">
        <f t="shared" si="34"/>
        <v>3.5460000000000003</v>
      </c>
      <c r="E40" s="8">
        <f t="shared" si="35"/>
        <v>3.7396647900000004</v>
      </c>
      <c r="F40" s="7">
        <f t="shared" si="36"/>
        <v>138.29400000000001</v>
      </c>
      <c r="G40" s="8">
        <f t="shared" si="37"/>
        <v>3.9175703049600004</v>
      </c>
      <c r="H40" s="8">
        <f t="shared" si="38"/>
        <v>4.2224399425382719</v>
      </c>
      <c r="I40" s="8">
        <v>4.4530484999999995</v>
      </c>
      <c r="J40" s="8">
        <f t="shared" si="39"/>
        <v>164.67515775899261</v>
      </c>
      <c r="K40" s="8">
        <f t="shared" si="40"/>
        <v>4.6648915209715014</v>
      </c>
      <c r="L40" s="8">
        <v>3.9992110921052633</v>
      </c>
      <c r="M40" s="7">
        <f t="shared" si="8"/>
        <v>4.1894638951578944</v>
      </c>
      <c r="N40" s="8">
        <v>3.9207619047619042</v>
      </c>
      <c r="O40" s="8">
        <f t="shared" si="9"/>
        <v>4.5212210119596392</v>
      </c>
      <c r="P40" s="8">
        <v>0.90844545454545456</v>
      </c>
      <c r="Q40" s="8">
        <f t="shared" si="41"/>
        <v>0.74732121601150103</v>
      </c>
    </row>
    <row r="41" spans="1:19">
      <c r="A41" s="6" t="s">
        <v>87</v>
      </c>
      <c r="B41" s="8">
        <v>3.94</v>
      </c>
      <c r="C41" s="9">
        <v>0.24</v>
      </c>
      <c r="D41" s="8">
        <f t="shared" si="34"/>
        <v>3.7</v>
      </c>
      <c r="E41" s="8">
        <f t="shared" si="35"/>
        <v>3.9020755000000005</v>
      </c>
      <c r="F41" s="7">
        <f t="shared" si="36"/>
        <v>144.30000000000001</v>
      </c>
      <c r="G41" s="8">
        <f t="shared" si="37"/>
        <v>4.087707312</v>
      </c>
      <c r="H41" s="8">
        <f t="shared" si="38"/>
        <v>4.1544409097158681</v>
      </c>
      <c r="I41" s="8">
        <v>4.3813357000000002</v>
      </c>
      <c r="J41" s="8">
        <f t="shared" si="39"/>
        <v>162.02319547891886</v>
      </c>
      <c r="K41" s="8">
        <f t="shared" si="40"/>
        <v>4.5897671578155368</v>
      </c>
      <c r="L41" s="8">
        <v>3.6941656857142862</v>
      </c>
      <c r="M41" s="7">
        <f t="shared" si="8"/>
        <v>3.8699066907428574</v>
      </c>
      <c r="N41" s="8">
        <v>3.8010869565217384</v>
      </c>
      <c r="O41" s="8">
        <f t="shared" si="9"/>
        <v>4.4650743545102625</v>
      </c>
      <c r="P41" s="8">
        <v>0.89179130434782583</v>
      </c>
      <c r="Q41" s="8">
        <f t="shared" si="41"/>
        <v>0.50205984581553675</v>
      </c>
    </row>
    <row r="42" spans="1:19">
      <c r="A42" s="6" t="s">
        <v>88</v>
      </c>
      <c r="B42" s="8">
        <v>3.9209999999999998</v>
      </c>
      <c r="C42" s="9">
        <v>0.24</v>
      </c>
      <c r="D42" s="8">
        <f t="shared" si="34"/>
        <v>3.681</v>
      </c>
      <c r="E42" s="8">
        <f t="shared" si="35"/>
        <v>3.8820378150000003</v>
      </c>
      <c r="F42" s="7">
        <f t="shared" si="36"/>
        <v>143.559</v>
      </c>
      <c r="G42" s="8">
        <f t="shared" si="37"/>
        <v>4.0667163825600001</v>
      </c>
      <c r="H42" s="8">
        <f t="shared" si="38"/>
        <v>4.9211064757113769</v>
      </c>
      <c r="I42" s="8">
        <v>5.1898727058823537</v>
      </c>
      <c r="J42" s="8">
        <f t="shared" si="39"/>
        <v>191.92315255274369</v>
      </c>
      <c r="K42" s="8">
        <f t="shared" si="40"/>
        <v>5.436768357809715</v>
      </c>
      <c r="L42" s="8">
        <v>3.9641806055555562</v>
      </c>
      <c r="M42" s="7">
        <f t="shared" si="8"/>
        <v>4.1527669178666677</v>
      </c>
      <c r="N42" s="8">
        <v>4.2345263157894735</v>
      </c>
      <c r="O42" s="8">
        <f t="shared" si="9"/>
        <v>5.0264281916044231</v>
      </c>
      <c r="P42" s="8">
        <v>0.88253000000000004</v>
      </c>
      <c r="Q42" s="8">
        <f t="shared" si="41"/>
        <v>1.3700519752497149</v>
      </c>
    </row>
    <row r="43" spans="1:19">
      <c r="A43" s="6" t="s">
        <v>89</v>
      </c>
      <c r="B43" s="8">
        <v>5.1059999999999999</v>
      </c>
      <c r="C43" s="9">
        <v>0.24</v>
      </c>
      <c r="D43" s="8">
        <f t="shared" si="34"/>
        <v>4.8659999999999997</v>
      </c>
      <c r="E43" s="8">
        <f t="shared" si="35"/>
        <v>5.1317565900000002</v>
      </c>
      <c r="F43" s="7">
        <f t="shared" si="36"/>
        <v>189.774</v>
      </c>
      <c r="G43" s="8">
        <f t="shared" si="37"/>
        <v>5.3758875081599999</v>
      </c>
      <c r="H43" s="8">
        <f t="shared" si="38"/>
        <v>4.0674421471342628</v>
      </c>
      <c r="I43" s="8">
        <v>4.2895855000000012</v>
      </c>
      <c r="J43" s="8">
        <f t="shared" si="39"/>
        <v>158.63024373823626</v>
      </c>
      <c r="K43" s="8">
        <f t="shared" si="40"/>
        <v>4.4936521637777584</v>
      </c>
      <c r="L43" s="8">
        <v>3.2461049700000002</v>
      </c>
      <c r="M43" s="7">
        <f t="shared" si="8"/>
        <v>3.4005305692799999</v>
      </c>
      <c r="N43" s="8">
        <v>3.5085909090909082</v>
      </c>
      <c r="O43" s="8">
        <f t="shared" si="9"/>
        <v>4.2427394619597987</v>
      </c>
      <c r="P43" s="8">
        <v>0.86630434782608678</v>
      </c>
      <c r="Q43" s="8">
        <f t="shared" si="41"/>
        <v>-0.88223534438224149</v>
      </c>
      <c r="R43" s="10">
        <f>AVERAGE(Q32:Q43)</f>
        <v>1.3206613822599114</v>
      </c>
      <c r="S43" s="10">
        <f>AVERAGE(Q$8:Q43)</f>
        <v>0.64515523107187567</v>
      </c>
    </row>
    <row r="44" spans="1:19">
      <c r="A44" s="6" t="s">
        <v>90</v>
      </c>
      <c r="B44" s="8">
        <v>3.5680000000000001</v>
      </c>
      <c r="C44" s="9">
        <v>0.24</v>
      </c>
      <c r="D44" s="8">
        <f t="shared" ref="D44" si="42">B44-C44</f>
        <v>3.3280000000000003</v>
      </c>
      <c r="E44" s="8">
        <f t="shared" ref="E44" si="43">D44*H$3</f>
        <v>3.5097587200000007</v>
      </c>
      <c r="F44" s="7">
        <f t="shared" ref="F44" si="44">D44*H$1</f>
        <v>129.792</v>
      </c>
      <c r="G44" s="8">
        <f t="shared" ref="G44" si="45">F44*H$2</f>
        <v>3.67672700928</v>
      </c>
      <c r="H44" s="8">
        <f t="shared" ref="H44" si="46">I44/H$3</f>
        <v>3.5562244183896494</v>
      </c>
      <c r="I44" s="8">
        <v>3.7504476150000006</v>
      </c>
      <c r="J44" s="8">
        <f t="shared" ref="J44" si="47">H44*H$1</f>
        <v>138.69275231719632</v>
      </c>
      <c r="K44" s="8">
        <f t="shared" ref="K44" si="48">J44*H$2</f>
        <v>3.9288660968011668</v>
      </c>
      <c r="L44" s="8">
        <v>2.7570272637500008</v>
      </c>
      <c r="M44" s="7">
        <f t="shared" si="8"/>
        <v>2.8881861730800007</v>
      </c>
      <c r="N44" s="8">
        <v>2.9293500000000008</v>
      </c>
      <c r="O44" s="8">
        <f t="shared" si="9"/>
        <v>3.7118935355610585</v>
      </c>
      <c r="P44" s="8">
        <v>0.82672272727272711</v>
      </c>
      <c r="Q44" s="8">
        <f t="shared" ref="Q44" si="49">K44-G44</f>
        <v>0.25213908752116687</v>
      </c>
    </row>
    <row r="45" spans="1:19">
      <c r="A45" s="6" t="s">
        <v>91</v>
      </c>
      <c r="B45" s="8">
        <v>3.2469999999999999</v>
      </c>
      <c r="C45" s="9">
        <v>0.24</v>
      </c>
      <c r="D45" s="8">
        <f t="shared" ref="D45" si="50">B45-C45</f>
        <v>3.0069999999999997</v>
      </c>
      <c r="E45" s="8">
        <f t="shared" ref="E45" si="51">D45*H$3</f>
        <v>3.1712273049999999</v>
      </c>
      <c r="F45" s="7">
        <f t="shared" ref="F45" si="52">D45*H$1</f>
        <v>117.27299999999998</v>
      </c>
      <c r="G45" s="8">
        <f t="shared" ref="G45" si="53">F45*H$2</f>
        <v>3.3220907803199995</v>
      </c>
      <c r="H45" s="8">
        <f t="shared" ref="H45" si="54">I45/H$3</f>
        <v>5.398870578113188</v>
      </c>
      <c r="I45" s="8">
        <v>5.6937298947368404</v>
      </c>
      <c r="J45" s="8">
        <f t="shared" ref="J45" si="55">H45*H$1</f>
        <v>210.55595254641435</v>
      </c>
      <c r="K45" s="8">
        <f t="shared" ref="K45" si="56">J45*H$2</f>
        <v>5.9645953347824179</v>
      </c>
      <c r="L45" s="8">
        <v>2.7564305736842107</v>
      </c>
      <c r="M45" s="7">
        <f t="shared" si="8"/>
        <v>2.8875610969263157</v>
      </c>
      <c r="N45" s="8">
        <v>2.7549473684210533</v>
      </c>
      <c r="O45" s="8">
        <f t="shared" si="9"/>
        <v>3.6077120985019628</v>
      </c>
      <c r="P45" s="8">
        <v>0.79995499999999986</v>
      </c>
      <c r="Q45" s="8">
        <f t="shared" ref="Q45" si="57">K45-G45</f>
        <v>2.6425045544624184</v>
      </c>
    </row>
    <row r="46" spans="1:19">
      <c r="A46" s="6" t="s">
        <v>92</v>
      </c>
      <c r="B46" s="8">
        <v>4.5469999999999997</v>
      </c>
      <c r="C46" s="9">
        <v>0.24</v>
      </c>
      <c r="D46" s="8">
        <f t="shared" ref="D46:D47" si="58">B46-C46</f>
        <v>4.3069999999999995</v>
      </c>
      <c r="E46" s="8">
        <f t="shared" ref="E46:E47" si="59">D46*H$3</f>
        <v>4.5422268049999994</v>
      </c>
      <c r="F46" s="7">
        <f t="shared" ref="F46:F47" si="60">D46*H$1</f>
        <v>167.97299999999998</v>
      </c>
      <c r="G46" s="8">
        <f t="shared" ref="G46:G47" si="61">F46*H$2</f>
        <v>4.7583122683199992</v>
      </c>
      <c r="H46" s="8">
        <f t="shared" ref="H46:H47" si="62">I46/H$3</f>
        <v>4.2356540403031309</v>
      </c>
      <c r="I46" s="8">
        <v>4.466984285714287</v>
      </c>
      <c r="J46" s="8">
        <f t="shared" ref="J46:J47" si="63">H46*H$1</f>
        <v>165.19050757182211</v>
      </c>
      <c r="K46" s="8">
        <f t="shared" ref="K46:K47" si="64">J46*H$2</f>
        <v>4.6794902680133657</v>
      </c>
      <c r="L46" s="8">
        <v>2.7295353681818182</v>
      </c>
      <c r="M46" s="7">
        <f t="shared" si="8"/>
        <v>2.8593864170181815</v>
      </c>
      <c r="N46" s="8">
        <v>2.7469090909090905</v>
      </c>
      <c r="O46" s="8">
        <f t="shared" si="9"/>
        <v>3.6289843596716316</v>
      </c>
      <c r="P46" s="8">
        <v>0.79294545454545462</v>
      </c>
      <c r="Q46" s="8">
        <f t="shared" ref="Q46:Q47" si="65">K46-G46</f>
        <v>-7.8822000306633555E-2</v>
      </c>
    </row>
    <row r="47" spans="1:19">
      <c r="A47" s="6" t="s">
        <v>93</v>
      </c>
      <c r="B47" s="8">
        <v>2.8490000000000002</v>
      </c>
      <c r="C47" s="9">
        <v>0.24</v>
      </c>
      <c r="D47" s="8">
        <f t="shared" si="58"/>
        <v>2.609</v>
      </c>
      <c r="E47" s="8">
        <f t="shared" si="59"/>
        <v>2.7514905350000003</v>
      </c>
      <c r="F47" s="7">
        <f t="shared" si="60"/>
        <v>101.751</v>
      </c>
      <c r="G47" s="8">
        <f t="shared" si="61"/>
        <v>2.8823860478400003</v>
      </c>
      <c r="H47" s="8">
        <f t="shared" si="62"/>
        <v>3.2934531558910121</v>
      </c>
      <c r="I47" s="8">
        <v>3.4733250999999998</v>
      </c>
      <c r="J47" s="8">
        <f t="shared" si="63"/>
        <v>128.44467307974946</v>
      </c>
      <c r="K47" s="8">
        <f t="shared" si="64"/>
        <v>3.6385601478554501</v>
      </c>
      <c r="L47" s="8">
        <v>2.5566880785714288</v>
      </c>
      <c r="M47" s="7">
        <f t="shared" si="8"/>
        <v>2.6783163353142858</v>
      </c>
      <c r="N47" s="8">
        <v>2.5913333333333335</v>
      </c>
      <c r="O47" s="8">
        <f t="shared" si="9"/>
        <v>3.348363679951794</v>
      </c>
      <c r="P47" s="8">
        <v>0.81072727272727263</v>
      </c>
      <c r="Q47" s="8">
        <f t="shared" si="65"/>
        <v>0.75617410001544982</v>
      </c>
    </row>
    <row r="48" spans="1:19">
      <c r="A48" s="6" t="s">
        <v>94</v>
      </c>
      <c r="B48" s="8">
        <v>2.7290000000000001</v>
      </c>
      <c r="C48" s="9">
        <v>0.24</v>
      </c>
      <c r="D48" s="8">
        <f t="shared" ref="D48:D54" si="66">B48-C48</f>
        <v>2.4889999999999999</v>
      </c>
      <c r="E48" s="8">
        <f t="shared" ref="E48:E54" si="67">D48*H$3</f>
        <v>2.6249367349999999</v>
      </c>
      <c r="F48" s="7">
        <f t="shared" ref="F48:F54" si="68">D48*H$1</f>
        <v>97.070999999999998</v>
      </c>
      <c r="G48" s="8">
        <f t="shared" ref="G48:G54" si="69">F48*H$2</f>
        <v>2.7498117566399998</v>
      </c>
      <c r="H48" s="8">
        <f t="shared" ref="H48:H54" si="70">I48/H$3</f>
        <v>3.4724506099382242</v>
      </c>
      <c r="I48" s="8">
        <v>3.6620985000000008</v>
      </c>
      <c r="J48" s="8">
        <f t="shared" ref="J48:J54" si="71">H48*H$1</f>
        <v>135.42557378759074</v>
      </c>
      <c r="K48" s="8">
        <f t="shared" ref="K48:K54" si="72">J48*H$2</f>
        <v>3.8363139861630642</v>
      </c>
      <c r="L48" s="8">
        <v>2.8379689649999995</v>
      </c>
      <c r="M48" s="7">
        <f t="shared" si="8"/>
        <v>2.9729784801599992</v>
      </c>
      <c r="N48" s="8">
        <v>2.85595</v>
      </c>
      <c r="O48" s="8">
        <f t="shared" si="9"/>
        <v>3.6438359910438334</v>
      </c>
      <c r="P48" s="8">
        <v>0.82106190476190477</v>
      </c>
      <c r="Q48" s="8">
        <f t="shared" ref="Q48:Q54" si="73">K48-G48</f>
        <v>1.0865022295230644</v>
      </c>
    </row>
    <row r="49" spans="1:17">
      <c r="A49" s="6" t="s">
        <v>95</v>
      </c>
      <c r="B49" s="8">
        <v>3.0219999999999998</v>
      </c>
      <c r="C49" s="9">
        <v>0.24</v>
      </c>
      <c r="D49" s="8">
        <f t="shared" si="66"/>
        <v>2.782</v>
      </c>
      <c r="E49" s="8">
        <f t="shared" si="67"/>
        <v>2.9339389300000001</v>
      </c>
      <c r="F49" s="7">
        <f t="shared" si="68"/>
        <v>108.498</v>
      </c>
      <c r="G49" s="8">
        <f t="shared" si="69"/>
        <v>3.0735139843200003</v>
      </c>
      <c r="H49" s="8">
        <f t="shared" si="70"/>
        <v>3.3244527149718137</v>
      </c>
      <c r="I49" s="8">
        <v>3.5060176999999997</v>
      </c>
      <c r="J49" s="8">
        <f t="shared" si="71"/>
        <v>129.65365588390074</v>
      </c>
      <c r="K49" s="8">
        <f t="shared" si="72"/>
        <v>3.6728080192941985</v>
      </c>
      <c r="L49" s="8">
        <v>2.6243688653846151</v>
      </c>
      <c r="M49" s="7">
        <f t="shared" si="8"/>
        <v>2.7492168719999994</v>
      </c>
      <c r="N49" s="8">
        <v>2.7692272727272726</v>
      </c>
      <c r="O49" s="8">
        <f t="shared" si="9"/>
        <v>3.5841152204523778</v>
      </c>
      <c r="P49" s="8">
        <v>0.80939545454545447</v>
      </c>
      <c r="Q49" s="8">
        <f t="shared" si="73"/>
        <v>0.5992940349741982</v>
      </c>
    </row>
    <row r="50" spans="1:17">
      <c r="A50" s="6" t="s">
        <v>96</v>
      </c>
      <c r="B50" s="8">
        <v>2.927</v>
      </c>
      <c r="C50" s="9">
        <v>0.24</v>
      </c>
      <c r="D50" s="8">
        <f t="shared" si="66"/>
        <v>2.6870000000000003</v>
      </c>
      <c r="E50" s="8">
        <f t="shared" si="67"/>
        <v>2.8337505050000007</v>
      </c>
      <c r="F50" s="7">
        <f t="shared" si="68"/>
        <v>104.79300000000001</v>
      </c>
      <c r="G50" s="8">
        <f t="shared" si="69"/>
        <v>2.9685593371200003</v>
      </c>
      <c r="H50" s="8">
        <f t="shared" si="70"/>
        <v>3.5444950397667738</v>
      </c>
      <c r="I50" s="8">
        <v>3.7380776363636365</v>
      </c>
      <c r="J50" s="8">
        <f t="shared" si="71"/>
        <v>138.23530655090417</v>
      </c>
      <c r="K50" s="8">
        <f t="shared" si="72"/>
        <v>3.9159076463249654</v>
      </c>
      <c r="L50" s="8">
        <v>2.873574776190476</v>
      </c>
      <c r="M50" s="7">
        <f t="shared" si="8"/>
        <v>3.0102781517714283</v>
      </c>
      <c r="N50" s="8">
        <v>2.8080909090909092</v>
      </c>
      <c r="O50" s="8">
        <f t="shared" si="9"/>
        <v>3.7792621240907764</v>
      </c>
      <c r="P50" s="8">
        <v>0.77837391304347825</v>
      </c>
      <c r="Q50" s="8">
        <f t="shared" si="73"/>
        <v>0.94734830920496504</v>
      </c>
    </row>
    <row r="51" spans="1:17">
      <c r="A51" s="6" t="s">
        <v>97</v>
      </c>
      <c r="B51" s="8">
        <v>3.2240000000000002</v>
      </c>
      <c r="C51" s="9">
        <v>0.24</v>
      </c>
      <c r="D51" s="8">
        <f t="shared" si="66"/>
        <v>2.984</v>
      </c>
      <c r="E51" s="8">
        <f t="shared" si="67"/>
        <v>3.1469711600000001</v>
      </c>
      <c r="F51" s="7">
        <f t="shared" si="68"/>
        <v>116.376</v>
      </c>
      <c r="G51" s="8">
        <f t="shared" si="69"/>
        <v>3.2966807078400002</v>
      </c>
      <c r="H51" s="8">
        <f t="shared" si="70"/>
        <v>3.7294469545758409</v>
      </c>
      <c r="I51" s="8">
        <v>3.9331307000000009</v>
      </c>
      <c r="J51" s="8">
        <f t="shared" si="71"/>
        <v>145.44843122845779</v>
      </c>
      <c r="K51" s="8">
        <f t="shared" si="72"/>
        <v>4.1202398880907554</v>
      </c>
      <c r="L51" s="8">
        <v>2.9587223825000004</v>
      </c>
      <c r="M51" s="7">
        <f t="shared" si="8"/>
        <v>3.0994764496800005</v>
      </c>
      <c r="N51" s="8">
        <v>2.7534761904761904</v>
      </c>
      <c r="O51" s="8">
        <f t="shared" si="9"/>
        <v>3.7911220247852619</v>
      </c>
      <c r="P51" s="8">
        <v>0.76084761904761911</v>
      </c>
      <c r="Q51" s="8">
        <f t="shared" si="73"/>
        <v>0.82355918025075514</v>
      </c>
    </row>
    <row r="52" spans="1:17">
      <c r="A52" s="6" t="s">
        <v>98</v>
      </c>
      <c r="B52" s="8">
        <v>3.165</v>
      </c>
      <c r="C52" s="9">
        <v>0.24</v>
      </c>
      <c r="D52" s="8">
        <f t="shared" si="66"/>
        <v>2.9249999999999998</v>
      </c>
      <c r="E52" s="8">
        <f t="shared" si="67"/>
        <v>3.0847488749999998</v>
      </c>
      <c r="F52" s="7">
        <f t="shared" si="68"/>
        <v>114.07499999999999</v>
      </c>
      <c r="G52" s="8">
        <f t="shared" si="69"/>
        <v>3.2314983479999997</v>
      </c>
      <c r="H52" s="8">
        <f t="shared" si="70"/>
        <v>3.8147076466406271</v>
      </c>
      <c r="I52" s="8">
        <v>4.0230479047619054</v>
      </c>
      <c r="J52" s="8">
        <f t="shared" si="71"/>
        <v>148.77359821898446</v>
      </c>
      <c r="K52" s="8">
        <f t="shared" si="72"/>
        <v>4.2144346865716766</v>
      </c>
      <c r="L52" s="8">
        <v>2.9112647074999995</v>
      </c>
      <c r="M52" s="7">
        <f t="shared" si="8"/>
        <v>3.0497610904799992</v>
      </c>
      <c r="N52" s="8">
        <v>2.6389047619047621</v>
      </c>
      <c r="O52" s="8">
        <f t="shared" si="9"/>
        <v>3.6689374128712711</v>
      </c>
      <c r="P52" s="8">
        <v>0.75347272727272729</v>
      </c>
      <c r="Q52" s="8">
        <f t="shared" si="73"/>
        <v>0.98293633857167695</v>
      </c>
    </row>
    <row r="53" spans="1:17">
      <c r="A53" s="6" t="s">
        <v>99</v>
      </c>
      <c r="B53" s="8">
        <v>3.181</v>
      </c>
      <c r="C53" s="9">
        <v>0.24</v>
      </c>
      <c r="D53" s="8">
        <f t="shared" si="66"/>
        <v>2.9409999999999998</v>
      </c>
      <c r="E53" s="8">
        <f t="shared" si="67"/>
        <v>3.101622715</v>
      </c>
      <c r="F53" s="7">
        <f t="shared" si="68"/>
        <v>114.699</v>
      </c>
      <c r="G53" s="8">
        <f t="shared" si="69"/>
        <v>3.2491749201599998</v>
      </c>
      <c r="H53" s="8">
        <f t="shared" si="70"/>
        <v>3.2415328417429454</v>
      </c>
      <c r="I53" s="8">
        <v>3.4185691578947366</v>
      </c>
      <c r="J53" s="8">
        <f t="shared" si="71"/>
        <v>126.41978082797488</v>
      </c>
      <c r="K53" s="8">
        <f t="shared" si="72"/>
        <v>3.5811993241299396</v>
      </c>
      <c r="L53" s="8">
        <v>2.6048990499999998</v>
      </c>
      <c r="M53" s="7">
        <f t="shared" si="8"/>
        <v>2.7288208271999994</v>
      </c>
      <c r="N53" s="8">
        <v>2.385045454545454</v>
      </c>
      <c r="O53" s="8">
        <f t="shared" si="9"/>
        <v>3.2656551560710474</v>
      </c>
      <c r="P53" s="8">
        <v>0.76508636363636384</v>
      </c>
      <c r="Q53" s="8">
        <f t="shared" si="73"/>
        <v>0.33202440396993982</v>
      </c>
    </row>
    <row r="54" spans="1:17">
      <c r="A54" s="6" t="s">
        <v>100</v>
      </c>
      <c r="B54" s="8">
        <v>2.6019999999999999</v>
      </c>
      <c r="C54" s="9">
        <v>0.24</v>
      </c>
      <c r="D54" s="8">
        <f t="shared" si="66"/>
        <v>2.3620000000000001</v>
      </c>
      <c r="E54" s="8">
        <f t="shared" si="67"/>
        <v>2.4910006300000003</v>
      </c>
      <c r="F54" s="7">
        <f t="shared" si="68"/>
        <v>92.118000000000009</v>
      </c>
      <c r="G54" s="8">
        <f t="shared" si="69"/>
        <v>2.60950396512</v>
      </c>
      <c r="H54" s="8">
        <f t="shared" si="70"/>
        <v>2.8134218883307223</v>
      </c>
      <c r="I54" s="8">
        <v>2.9670769247619049</v>
      </c>
      <c r="J54" s="8">
        <f t="shared" si="71"/>
        <v>109.72345364489817</v>
      </c>
      <c r="K54" s="8">
        <f t="shared" si="72"/>
        <v>3.1082284391000923</v>
      </c>
      <c r="L54" s="8">
        <v>2.5343302405714296</v>
      </c>
      <c r="M54" s="7">
        <f t="shared" si="8"/>
        <v>2.6548948772022865</v>
      </c>
      <c r="N54" s="8">
        <v>2.2798500000000006</v>
      </c>
      <c r="O54" s="8">
        <f t="shared" si="9"/>
        <v>3.1705212363379389</v>
      </c>
      <c r="P54" s="8">
        <v>0.75328571428571434</v>
      </c>
      <c r="Q54" s="8">
        <f t="shared" si="73"/>
        <v>0.49872447398009223</v>
      </c>
    </row>
    <row r="55" spans="1:17">
      <c r="A55" s="6" t="s">
        <v>101</v>
      </c>
      <c r="B55" s="8">
        <v>2.6539999999999999</v>
      </c>
      <c r="C55" s="9">
        <v>0.24</v>
      </c>
      <c r="D55" s="8">
        <f t="shared" ref="D55" si="74">B55-C55</f>
        <v>2.4139999999999997</v>
      </c>
      <c r="E55" s="8">
        <f t="shared" ref="E55" si="75">D55*H$3</f>
        <v>2.5458406099999999</v>
      </c>
      <c r="F55" s="7">
        <f t="shared" ref="F55" si="76">D55*H$1</f>
        <v>94.145999999999987</v>
      </c>
      <c r="G55" s="8">
        <f t="shared" ref="G55" si="77">F55*H$2</f>
        <v>2.6669528246399996</v>
      </c>
      <c r="H55" s="8">
        <f t="shared" ref="H55" si="78">I55/H$3</f>
        <v>2.613645433765341</v>
      </c>
      <c r="I55" s="8">
        <v>2.7563896791304354</v>
      </c>
      <c r="J55" s="8">
        <f t="shared" ref="J55" si="79">H55*H$1</f>
        <v>101.9321719168483</v>
      </c>
      <c r="K55" s="8">
        <f t="shared" ref="K55" si="80">J55*H$2</f>
        <v>2.8875182569129723</v>
      </c>
      <c r="L55" s="8">
        <v>2.2928430567826092</v>
      </c>
      <c r="M55" s="7">
        <f t="shared" si="8"/>
        <v>2.4019195242323481</v>
      </c>
      <c r="N55" s="8">
        <v>2.0434999999999999</v>
      </c>
      <c r="O55" s="8">
        <f t="shared" si="9"/>
        <v>2.93531788886254</v>
      </c>
      <c r="P55" s="8">
        <v>0.72929565217391312</v>
      </c>
      <c r="Q55" s="8">
        <f t="shared" ref="Q55" si="81">K55-G55</f>
        <v>0.22056543227297265</v>
      </c>
    </row>
    <row r="56" spans="1:17">
      <c r="A56" s="6" t="s">
        <v>102</v>
      </c>
      <c r="B56" s="8">
        <v>2.7930000000000001</v>
      </c>
      <c r="C56" s="9">
        <v>0.24</v>
      </c>
      <c r="D56" s="8">
        <f t="shared" ref="D56:D57" si="82">B56-C56</f>
        <v>2.5529999999999999</v>
      </c>
      <c r="E56" s="8">
        <f t="shared" ref="E56:E57" si="83">D56*H$3</f>
        <v>2.692432095</v>
      </c>
      <c r="F56" s="7">
        <f t="shared" ref="F56:F57" si="84">D56*H$1</f>
        <v>99.566999999999993</v>
      </c>
      <c r="G56" s="8">
        <f t="shared" ref="G56:G57" si="85">F56*H$2</f>
        <v>2.8205180452799996</v>
      </c>
      <c r="H56" s="8">
        <f t="shared" ref="H56:H57" si="86">I56/H$3</f>
        <v>3.1840747116246209</v>
      </c>
      <c r="I56" s="8">
        <v>3.3579729519999999</v>
      </c>
      <c r="J56" s="8">
        <f t="shared" ref="J56:J57" si="87">H56*H$1</f>
        <v>124.17891375336022</v>
      </c>
      <c r="K56" s="8">
        <f t="shared" ref="K56:K57" si="88">J56*H$2</f>
        <v>3.5177204001789879</v>
      </c>
      <c r="L56" s="8">
        <v>2.3790479746750006</v>
      </c>
      <c r="M56" s="7">
        <f t="shared" si="8"/>
        <v>2.4922254327672002</v>
      </c>
      <c r="N56" s="8">
        <v>2.2333684210526314</v>
      </c>
      <c r="O56" s="8">
        <f t="shared" si="9"/>
        <v>3.324036997670123</v>
      </c>
      <c r="P56" s="8">
        <v>0.70384761904761906</v>
      </c>
      <c r="Q56" s="8">
        <f t="shared" ref="Q56:Q57" si="89">K56-G56</f>
        <v>0.6972023548989883</v>
      </c>
    </row>
    <row r="57" spans="1:17">
      <c r="A57" s="6" t="s">
        <v>103</v>
      </c>
      <c r="B57" s="8">
        <v>2.4180000000000001</v>
      </c>
      <c r="C57" s="9">
        <v>0.24</v>
      </c>
      <c r="D57" s="8">
        <f t="shared" si="82"/>
        <v>2.1779999999999999</v>
      </c>
      <c r="E57" s="8">
        <f t="shared" si="83"/>
        <v>2.2969514700000002</v>
      </c>
      <c r="F57" s="7">
        <f t="shared" si="84"/>
        <v>84.941999999999993</v>
      </c>
      <c r="G57" s="8">
        <f t="shared" si="85"/>
        <v>2.4062233852799997</v>
      </c>
      <c r="H57" s="8">
        <f t="shared" si="86"/>
        <v>2.6492956513356374</v>
      </c>
      <c r="I57" s="8">
        <v>2.7939869333333336</v>
      </c>
      <c r="J57" s="8">
        <f t="shared" si="87"/>
        <v>103.32253040208985</v>
      </c>
      <c r="K57" s="8">
        <f t="shared" si="88"/>
        <v>2.926904109625537</v>
      </c>
      <c r="L57" s="8">
        <v>1.7984801572857143</v>
      </c>
      <c r="M57" s="7">
        <f t="shared" si="8"/>
        <v>1.8840385044891428</v>
      </c>
      <c r="N57" s="8">
        <v>1.9294499999999997</v>
      </c>
      <c r="O57" s="8">
        <f t="shared" si="9"/>
        <v>2.7872200922091723</v>
      </c>
      <c r="P57" s="8">
        <v>0.72518095238095248</v>
      </c>
      <c r="Q57" s="8">
        <f t="shared" si="89"/>
        <v>0.52068072434553736</v>
      </c>
    </row>
    <row r="58" spans="1:17">
      <c r="A58" s="6" t="s">
        <v>107</v>
      </c>
      <c r="B58" s="8">
        <v>1.6819999999999999</v>
      </c>
      <c r="C58" s="9">
        <v>0.24</v>
      </c>
      <c r="D58" s="8">
        <f t="shared" ref="D58" si="90">B58-C58</f>
        <v>1.4419999999999999</v>
      </c>
      <c r="E58" s="8">
        <f t="shared" ref="E58" si="91">D58*H$3</f>
        <v>1.52075483</v>
      </c>
      <c r="F58" s="7">
        <f t="shared" ref="F58" si="92">D58*H$1</f>
        <v>56.238</v>
      </c>
      <c r="G58" s="8">
        <f t="shared" ref="G58" si="93">F58*H$2</f>
        <v>1.59310106592</v>
      </c>
      <c r="H58" s="8">
        <f t="shared" ref="H58" si="94">I58/H$3</f>
        <v>2.3454211855856055</v>
      </c>
      <c r="I58" s="8">
        <v>2.4735163636363637</v>
      </c>
      <c r="J58" s="8">
        <f t="shared" ref="J58" si="95">H58*H$1</f>
        <v>91.471426237838614</v>
      </c>
      <c r="K58" s="8">
        <f t="shared" ref="K58" si="96">J58*H$2</f>
        <v>2.5911879270372942</v>
      </c>
      <c r="L58" s="8">
        <v>1.3182687499999999</v>
      </c>
      <c r="M58" s="7">
        <f t="shared" si="8"/>
        <v>1.3809821999999998</v>
      </c>
      <c r="N58" s="8">
        <v>1.8121363636363634</v>
      </c>
      <c r="O58" s="8">
        <f t="shared" ref="O58" si="97">N58/P58/H$3*H$1*H$2</f>
        <v>2.5075044107773206</v>
      </c>
      <c r="P58" s="8">
        <v>0.75706521739130428</v>
      </c>
      <c r="Q58" s="8">
        <f t="shared" ref="Q58" si="98">K58-G58</f>
        <v>0.99808686111729417</v>
      </c>
    </row>
    <row r="59" spans="1:17">
      <c r="A59" s="6" t="s">
        <v>109</v>
      </c>
      <c r="B59" s="8">
        <v>1.847</v>
      </c>
      <c r="C59" s="9">
        <v>0.24</v>
      </c>
      <c r="D59" s="8">
        <f t="shared" ref="D59" si="99">B59-C59</f>
        <v>1.607</v>
      </c>
      <c r="E59" s="8">
        <f t="shared" ref="E59" si="100">D59*H$3</f>
        <v>1.6947663050000001</v>
      </c>
      <c r="F59" s="7">
        <f t="shared" ref="F59" si="101">D59*H$1</f>
        <v>62.673000000000002</v>
      </c>
      <c r="G59" s="8">
        <f t="shared" ref="G59" si="102">F59*H$2</f>
        <v>1.77539071632</v>
      </c>
      <c r="H59" s="8">
        <f t="shared" ref="H59" si="103">I59/H$3</f>
        <v>2.4963502076925836</v>
      </c>
      <c r="I59" s="8">
        <v>2.6326883742857143</v>
      </c>
      <c r="J59" s="8">
        <f t="shared" ref="J59" si="104">H59*H$1</f>
        <v>97.357658100010767</v>
      </c>
      <c r="K59" s="8">
        <f t="shared" ref="K59" si="105">J59*H$2</f>
        <v>2.7579321614318091</v>
      </c>
      <c r="L59" s="8">
        <v>1.0958454245238098</v>
      </c>
      <c r="M59" s="7">
        <f t="shared" ref="M59" si="106">L59/H$3*H$1*H$2</f>
        <v>1.1479776223314289</v>
      </c>
      <c r="N59" s="8">
        <v>2.0143809523809524</v>
      </c>
      <c r="O59" s="8">
        <f t="shared" ref="O59" si="107">N59/P59/H$3*H$1*H$2</f>
        <v>2.703549186227149</v>
      </c>
      <c r="P59" s="8">
        <v>0.78053333333333319</v>
      </c>
      <c r="Q59" s="8">
        <f t="shared" ref="Q59" si="108">K59-G59</f>
        <v>0.98254144511180908</v>
      </c>
    </row>
    <row r="60" spans="1:17">
      <c r="A60" s="6" t="s">
        <v>110</v>
      </c>
      <c r="B60" s="8">
        <v>1.87</v>
      </c>
      <c r="C60" s="9">
        <v>0.24</v>
      </c>
      <c r="D60" s="8">
        <f t="shared" ref="D60:D61" si="109">B60-C60</f>
        <v>1.6300000000000001</v>
      </c>
      <c r="E60" s="8">
        <f t="shared" ref="E60:E61" si="110">D60*H$3</f>
        <v>1.7190224500000002</v>
      </c>
      <c r="F60" s="7">
        <f t="shared" ref="F60:F61" si="111">D60*H$1</f>
        <v>63.570000000000007</v>
      </c>
      <c r="G60" s="8">
        <f t="shared" ref="G60:G61" si="112">F60*H$2</f>
        <v>1.8008007888000002</v>
      </c>
      <c r="H60" s="8">
        <f t="shared" ref="H60:H61" si="113">I60/H$3</f>
        <v>2.4574241379771071</v>
      </c>
      <c r="I60" s="8">
        <v>2.5916363572727272</v>
      </c>
      <c r="J60" s="8">
        <f t="shared" ref="J60:J61" si="114">H60*H$1</f>
        <v>95.839541381107182</v>
      </c>
      <c r="K60" s="8">
        <f t="shared" ref="K60:K61" si="115">J60*H$2</f>
        <v>2.7149271939173834</v>
      </c>
      <c r="L60" s="8">
        <v>1.2521923265454546</v>
      </c>
      <c r="M60" s="7">
        <f t="shared" ref="M60:M61" si="116">L60/H$3*H$1*H$2</f>
        <v>1.3117623503825455</v>
      </c>
      <c r="N60" s="8">
        <v>2.0834285714285712</v>
      </c>
      <c r="O60" s="8">
        <f t="shared" ref="O60:O61" si="117">N60/P60/H$3*H$1*H$2</f>
        <v>2.8257801165232785</v>
      </c>
      <c r="P60" s="8">
        <v>0.7723681818181819</v>
      </c>
      <c r="Q60" s="8">
        <f t="shared" ref="Q60:Q61" si="118">K60-G60</f>
        <v>0.91412640511738319</v>
      </c>
    </row>
    <row r="61" spans="1:17">
      <c r="A61" s="6" t="s">
        <v>111</v>
      </c>
      <c r="B61" s="8">
        <v>1.77</v>
      </c>
      <c r="C61" s="9">
        <v>0.24</v>
      </c>
      <c r="D61" s="8">
        <f t="shared" si="109"/>
        <v>1.53</v>
      </c>
      <c r="E61" s="8">
        <f t="shared" si="110"/>
        <v>1.6135609500000001</v>
      </c>
      <c r="F61" s="7">
        <f t="shared" si="111"/>
        <v>59.67</v>
      </c>
      <c r="G61" s="8">
        <f t="shared" si="112"/>
        <v>1.6903222127999999</v>
      </c>
      <c r="H61" s="8">
        <f t="shared" si="113"/>
        <v>3.0635655165844664</v>
      </c>
      <c r="I61" s="8">
        <v>3.2308821472727272</v>
      </c>
      <c r="J61" s="8">
        <f t="shared" si="114"/>
        <v>119.4790551467942</v>
      </c>
      <c r="K61" s="8">
        <f t="shared" si="115"/>
        <v>3.3845835575495626</v>
      </c>
      <c r="L61" s="8">
        <v>1.9012599220000002</v>
      </c>
      <c r="M61" s="7">
        <f t="shared" si="116"/>
        <v>1.9917077681280002</v>
      </c>
      <c r="N61" s="8">
        <v>2.6238181818181818</v>
      </c>
      <c r="O61" s="8">
        <f t="shared" si="117"/>
        <v>3.5421863351489229</v>
      </c>
      <c r="P61" s="8">
        <v>0.77597272727272748</v>
      </c>
      <c r="Q61" s="8">
        <f t="shared" si="118"/>
        <v>1.6942613447495627</v>
      </c>
    </row>
    <row r="62" spans="1:17">
      <c r="A62" s="6" t="s">
        <v>112</v>
      </c>
      <c r="B62" s="8">
        <v>2.8639999999999999</v>
      </c>
      <c r="C62" s="9">
        <v>0.24</v>
      </c>
      <c r="D62" s="8">
        <f t="shared" ref="D62:D63" si="119">B62-C62</f>
        <v>2.6239999999999997</v>
      </c>
      <c r="E62" s="8">
        <f t="shared" ref="E62:E63" si="120">D62*H$3</f>
        <v>2.7673097599999998</v>
      </c>
      <c r="F62" s="7">
        <f t="shared" ref="F62:F63" si="121">D62*H$1</f>
        <v>102.33599999999998</v>
      </c>
      <c r="G62" s="8">
        <f t="shared" ref="G62:G63" si="122">F62*H$2</f>
        <v>2.8989578342399995</v>
      </c>
      <c r="H62" s="8">
        <f t="shared" ref="H62:H63" si="123">I62/H$3</f>
        <v>3.3639997715257399</v>
      </c>
      <c r="I62" s="8">
        <v>3.5477246190476186</v>
      </c>
      <c r="J62" s="8">
        <f t="shared" ref="J62:J63" si="124">H62*H$1</f>
        <v>131.19599108950385</v>
      </c>
      <c r="K62" s="8">
        <f t="shared" ref="K62:K63" si="125">J62*H$2</f>
        <v>3.7164990442248906</v>
      </c>
      <c r="L62" s="8">
        <v>2.3937450390952386</v>
      </c>
      <c r="M62" s="7">
        <f t="shared" ref="M62:M63" si="126">L62/H$3*H$1*H$2</f>
        <v>2.5076216745097146</v>
      </c>
      <c r="N62" s="8">
        <v>2.7613999999999996</v>
      </c>
      <c r="O62" s="8">
        <f t="shared" ref="O62:O63" si="127">N62/P62/H$3*H$1*H$2</f>
        <v>3.7709257564113945</v>
      </c>
      <c r="P62" s="8">
        <v>0.76712380952380976</v>
      </c>
      <c r="Q62" s="8">
        <f t="shared" ref="Q62:Q63" si="128">K62-G62</f>
        <v>0.8175412099848911</v>
      </c>
    </row>
    <row r="63" spans="1:17">
      <c r="A63" s="6" t="s">
        <v>113</v>
      </c>
      <c r="B63" s="8">
        <v>2.5489999999999999</v>
      </c>
      <c r="C63" s="9">
        <v>0.24</v>
      </c>
      <c r="D63" s="8">
        <f t="shared" si="119"/>
        <v>2.3090000000000002</v>
      </c>
      <c r="E63" s="8">
        <f t="shared" si="120"/>
        <v>2.4351060350000004</v>
      </c>
      <c r="F63" s="7">
        <f t="shared" si="121"/>
        <v>90.051000000000002</v>
      </c>
      <c r="G63" s="8">
        <f t="shared" si="122"/>
        <v>2.5509503198400001</v>
      </c>
      <c r="H63" s="8">
        <f t="shared" si="123"/>
        <v>3.3956993206503023</v>
      </c>
      <c r="I63" s="8">
        <v>3.581155439047619</v>
      </c>
      <c r="J63" s="8">
        <f t="shared" si="124"/>
        <v>132.43227350536179</v>
      </c>
      <c r="K63" s="8">
        <f t="shared" si="125"/>
        <v>3.7515202546961279</v>
      </c>
      <c r="L63" s="8">
        <v>2.0046272579285715</v>
      </c>
      <c r="M63" s="7">
        <f t="shared" si="126"/>
        <v>2.0999925552617142</v>
      </c>
      <c r="N63" s="8">
        <v>2.7220869565217392</v>
      </c>
      <c r="O63" s="8">
        <f t="shared" si="127"/>
        <v>3.706767058274449</v>
      </c>
      <c r="P63" s="8">
        <v>0.76929130434782611</v>
      </c>
      <c r="Q63" s="8">
        <f t="shared" si="128"/>
        <v>1.2005699348561278</v>
      </c>
    </row>
    <row r="64" spans="1:17">
      <c r="A64" s="6" t="s">
        <v>114</v>
      </c>
      <c r="B64" s="8">
        <v>2.903</v>
      </c>
      <c r="C64" s="9">
        <v>0.24</v>
      </c>
      <c r="D64" s="8">
        <f t="shared" ref="D64" si="129">B64-C64</f>
        <v>2.6630000000000003</v>
      </c>
      <c r="E64" s="8">
        <f t="shared" ref="E64" si="130">D64*H$3</f>
        <v>2.8084397450000003</v>
      </c>
      <c r="F64" s="7">
        <f t="shared" ref="F64" si="131">D64*H$1</f>
        <v>103.85700000000001</v>
      </c>
      <c r="G64" s="8">
        <f t="shared" ref="G64" si="132">F64*H$2</f>
        <v>2.9420444788800002</v>
      </c>
      <c r="H64" s="8">
        <f t="shared" ref="H64" si="133">I64/H$3</f>
        <v>3.6604479359766358</v>
      </c>
      <c r="I64" s="8">
        <v>3.8603632999999999</v>
      </c>
      <c r="J64" s="8">
        <f t="shared" ref="J64" si="134">H64*H$1</f>
        <v>142.7574695030888</v>
      </c>
      <c r="K64" s="8">
        <f t="shared" ref="K64" si="135">J64*H$2</f>
        <v>4.0440107548883786</v>
      </c>
      <c r="L64" s="8">
        <v>2.6837440761904765</v>
      </c>
      <c r="M64" s="7">
        <f t="shared" ref="M64" si="136">L64/H$3*H$1*H$2</f>
        <v>2.8114167149714286</v>
      </c>
      <c r="N64" s="8">
        <v>2.9029047619047619</v>
      </c>
      <c r="O64" s="8">
        <f t="shared" ref="O64" si="137">N64/P64/H$3*H$1*H$2</f>
        <v>3.9806315081825367</v>
      </c>
      <c r="P64" s="8">
        <v>0.76394999999999991</v>
      </c>
      <c r="Q64" s="8">
        <f t="shared" ref="Q64" si="138">K64-G64</f>
        <v>1.1019662760083784</v>
      </c>
    </row>
    <row r="65" spans="1:17">
      <c r="A65" s="6" t="s">
        <v>119</v>
      </c>
      <c r="B65" s="8">
        <v>2.9209999999999998</v>
      </c>
      <c r="C65" s="9">
        <v>0.24</v>
      </c>
      <c r="D65" s="8">
        <f t="shared" ref="D65" si="139">B65-C65</f>
        <v>2.681</v>
      </c>
      <c r="E65" s="8">
        <f t="shared" ref="E65" si="140">D65*H$3</f>
        <v>2.8274228150000003</v>
      </c>
      <c r="F65" s="7">
        <f t="shared" ref="F65" si="141">D65*H$1</f>
        <v>104.559</v>
      </c>
      <c r="G65" s="8">
        <f t="shared" ref="G65" si="142">F65*H$2</f>
        <v>2.9619306225599997</v>
      </c>
      <c r="H65" s="8">
        <f t="shared" ref="H65" si="143">I65/H$3</f>
        <v>3.6609479288650362</v>
      </c>
      <c r="I65" s="8">
        <v>3.8608906000000003</v>
      </c>
      <c r="J65" s="8">
        <f t="shared" ref="J65" si="144">H65*H$1</f>
        <v>142.77696922573642</v>
      </c>
      <c r="K65" s="8">
        <f t="shared" ref="K65" si="145">J65*H$2</f>
        <v>4.0445631399115856</v>
      </c>
      <c r="L65" s="8">
        <v>3.1116693105263153</v>
      </c>
      <c r="M65" s="7">
        <f t="shared" ref="M65" si="146">L65/H$3*H$1*H$2</f>
        <v>3.2596994581894729</v>
      </c>
      <c r="N65" s="8">
        <v>3.0742857142857143</v>
      </c>
      <c r="O65" s="8">
        <f t="shared" ref="O65" si="147">N65/P65/H$3*H$1*H$2</f>
        <v>4.2658277290376656</v>
      </c>
      <c r="P65" s="8">
        <v>0.75496190476190472</v>
      </c>
      <c r="Q65" s="8">
        <f t="shared" ref="Q65" si="148">K65-G65</f>
        <v>1.0826325173515858</v>
      </c>
    </row>
    <row r="66" spans="1:17">
      <c r="A66" s="6" t="s">
        <v>120</v>
      </c>
      <c r="B66" s="8">
        <v>3.7240000000000002</v>
      </c>
      <c r="C66" s="9">
        <v>0.1</v>
      </c>
      <c r="D66" s="8">
        <f t="shared" ref="D66" si="149">B66-C66</f>
        <v>3.6240000000000001</v>
      </c>
      <c r="E66" s="8">
        <f t="shared" ref="E66" si="150">D66*H$3</f>
        <v>3.8219247600000004</v>
      </c>
      <c r="F66" s="7">
        <f t="shared" ref="F66" si="151">D66*H$1</f>
        <v>141.33600000000001</v>
      </c>
      <c r="G66" s="8">
        <f t="shared" ref="G66" si="152">F66*H$2</f>
        <v>4.0037435942400004</v>
      </c>
      <c r="H66" s="8">
        <f t="shared" ref="H66" si="153">I66/H$3</f>
        <v>3.3510049688873749</v>
      </c>
      <c r="I66" s="8">
        <v>3.534020105263159</v>
      </c>
      <c r="J66" s="8">
        <f t="shared" ref="J66" si="154">H66*H$1</f>
        <v>130.68919378660763</v>
      </c>
      <c r="K66" s="8">
        <f t="shared" ref="K66" si="155">J66*H$2</f>
        <v>3.7021425713160152</v>
      </c>
      <c r="L66" s="8">
        <v>2.7462174600000004</v>
      </c>
      <c r="M66" s="7">
        <f t="shared" ref="M66" si="156">L66/H$3*H$1*H$2</f>
        <v>2.8768621190400001</v>
      </c>
      <c r="N66" s="8">
        <v>2.8728571428571428</v>
      </c>
      <c r="O66" s="8">
        <f t="shared" ref="O66" si="157">N66/P66/H$3*H$1*H$2</f>
        <v>4.0463231048813784</v>
      </c>
      <c r="P66" s="8">
        <v>0.74376818181818183</v>
      </c>
      <c r="Q66" s="8">
        <f t="shared" ref="Q66" si="158">K66-G66</f>
        <v>-0.30160102292398516</v>
      </c>
    </row>
  </sheetData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90" zoomScaleNormal="90" workbookViewId="0">
      <selection activeCell="N15" sqref="N15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5"/>
  <cols>
    <col min="4" max="4" width="9.5703125" bestFit="1" customWidth="1"/>
  </cols>
  <sheetData>
    <row r="1" spans="1:13">
      <c r="A1" t="s">
        <v>50</v>
      </c>
    </row>
    <row r="3" spans="1:13">
      <c r="A3" t="s">
        <v>67</v>
      </c>
    </row>
    <row r="4" spans="1:13">
      <c r="A4" t="s">
        <v>9</v>
      </c>
      <c r="E4">
        <v>39</v>
      </c>
      <c r="F4" t="s">
        <v>68</v>
      </c>
      <c r="H4" t="s">
        <v>70</v>
      </c>
      <c r="K4" s="17">
        <v>926.6</v>
      </c>
    </row>
    <row r="5" spans="1:13">
      <c r="A5" t="s">
        <v>10</v>
      </c>
      <c r="E5">
        <v>2.832784E-2</v>
      </c>
      <c r="F5" t="s">
        <v>11</v>
      </c>
      <c r="H5" t="s">
        <v>72</v>
      </c>
      <c r="K5" s="10">
        <v>3.4000000000000002E-2</v>
      </c>
    </row>
    <row r="6" spans="1:13">
      <c r="A6" t="s">
        <v>69</v>
      </c>
      <c r="E6" s="17">
        <v>90</v>
      </c>
      <c r="F6" s="15" t="s">
        <v>76</v>
      </c>
      <c r="H6" t="s">
        <v>73</v>
      </c>
      <c r="K6" s="10">
        <v>3.0000000000000001E-3</v>
      </c>
    </row>
    <row r="7" spans="1:13">
      <c r="A7" t="s">
        <v>71</v>
      </c>
      <c r="E7" s="16">
        <v>0.24</v>
      </c>
      <c r="F7" s="15" t="s">
        <v>77</v>
      </c>
      <c r="H7" t="s">
        <v>74</v>
      </c>
      <c r="K7" s="10">
        <v>1.671</v>
      </c>
    </row>
    <row r="8" spans="1:13">
      <c r="H8" t="s">
        <v>75</v>
      </c>
      <c r="K8" s="18">
        <v>0.25</v>
      </c>
      <c r="L8" t="s">
        <v>78</v>
      </c>
    </row>
    <row r="11" spans="1:13">
      <c r="A11" s="27" t="s">
        <v>52</v>
      </c>
      <c r="B11" s="27"/>
      <c r="C11" s="27" t="s">
        <v>55</v>
      </c>
      <c r="D11" s="27"/>
      <c r="E11" t="s">
        <v>58</v>
      </c>
      <c r="I11" t="s">
        <v>64</v>
      </c>
    </row>
    <row r="12" spans="1:13">
      <c r="A12" s="27" t="s">
        <v>51</v>
      </c>
      <c r="B12" s="27"/>
      <c r="C12" s="27" t="s">
        <v>51</v>
      </c>
      <c r="D12" s="27"/>
      <c r="E12" s="14" t="s">
        <v>59</v>
      </c>
      <c r="F12" s="14" t="s">
        <v>60</v>
      </c>
      <c r="G12" s="14" t="s">
        <v>62</v>
      </c>
      <c r="I12" s="14" t="s">
        <v>59</v>
      </c>
      <c r="J12" s="14" t="s">
        <v>79</v>
      </c>
      <c r="K12" s="14" t="s">
        <v>65</v>
      </c>
      <c r="L12" s="14" t="s">
        <v>62</v>
      </c>
    </row>
    <row r="13" spans="1:13">
      <c r="A13" t="s">
        <v>53</v>
      </c>
      <c r="B13" t="s">
        <v>54</v>
      </c>
      <c r="C13" t="s">
        <v>56</v>
      </c>
      <c r="D13" t="s">
        <v>57</v>
      </c>
      <c r="E13" t="s">
        <v>61</v>
      </c>
      <c r="F13" t="s">
        <v>4</v>
      </c>
      <c r="G13" t="s">
        <v>61</v>
      </c>
      <c r="H13" t="s">
        <v>63</v>
      </c>
      <c r="I13" t="s">
        <v>61</v>
      </c>
      <c r="J13" t="s">
        <v>4</v>
      </c>
      <c r="K13" t="s">
        <v>66</v>
      </c>
      <c r="L13" t="s">
        <v>61</v>
      </c>
      <c r="M13" t="s">
        <v>63</v>
      </c>
    </row>
    <row r="14" spans="1:13">
      <c r="A14">
        <v>50</v>
      </c>
      <c r="B14" s="12">
        <f>A14*E$5*E$4</f>
        <v>55.239288000000002</v>
      </c>
      <c r="C14">
        <f t="shared" ref="C14:D17" si="0">A14*30.4</f>
        <v>1520</v>
      </c>
      <c r="D14" s="13">
        <f t="shared" si="0"/>
        <v>1679.2743551999999</v>
      </c>
      <c r="E14" s="17">
        <f>E$6</f>
        <v>90</v>
      </c>
      <c r="F14" s="17">
        <f>E$7</f>
        <v>0.24</v>
      </c>
      <c r="G14" s="17">
        <f>E14+D14*F14</f>
        <v>493.025845248</v>
      </c>
      <c r="H14" s="10">
        <f>G14/C14</f>
        <v>0.32435910871578949</v>
      </c>
      <c r="I14" s="17">
        <f>K$4</f>
        <v>926.6</v>
      </c>
      <c r="J14" s="19">
        <f>K$5+K$6</f>
        <v>3.7000000000000005E-2</v>
      </c>
      <c r="K14" s="10">
        <f>K$7</f>
        <v>1.671</v>
      </c>
      <c r="L14" s="17">
        <f>I14+J14*D14+K14*B14*K$8</f>
        <v>1011.8093637044001</v>
      </c>
      <c r="M14" s="10">
        <f>L14/C14</f>
        <v>0.66566405506868431</v>
      </c>
    </row>
    <row r="15" spans="1:13">
      <c r="A15">
        <v>75</v>
      </c>
      <c r="B15" s="12">
        <f>A15*E$5*E$4</f>
        <v>82.85893200000001</v>
      </c>
      <c r="C15">
        <f t="shared" si="0"/>
        <v>2280</v>
      </c>
      <c r="D15" s="13">
        <f t="shared" si="0"/>
        <v>2518.9115328000003</v>
      </c>
      <c r="E15" s="17">
        <f>E$6</f>
        <v>90</v>
      </c>
      <c r="F15" s="17">
        <f>E$7</f>
        <v>0.24</v>
      </c>
      <c r="G15" s="17">
        <f>E15+D15*F15</f>
        <v>694.53876787199999</v>
      </c>
      <c r="H15" s="10">
        <f>G15/C15</f>
        <v>0.30462226661052633</v>
      </c>
      <c r="I15" s="17">
        <f>K$4</f>
        <v>926.6</v>
      </c>
      <c r="J15" s="19">
        <f>K$5+K$6</f>
        <v>3.7000000000000005E-2</v>
      </c>
      <c r="K15" s="10">
        <f>K$7</f>
        <v>1.671</v>
      </c>
      <c r="L15" s="17">
        <f>I15+J15*D15+K15*B15*K$8</f>
        <v>1054.4140455566001</v>
      </c>
      <c r="M15" s="10">
        <f>L15/C15</f>
        <v>0.46246230068271932</v>
      </c>
    </row>
    <row r="16" spans="1:13">
      <c r="A16">
        <v>100</v>
      </c>
      <c r="B16" s="12">
        <f>A16*E$5*E$4</f>
        <v>110.478576</v>
      </c>
      <c r="C16">
        <f t="shared" si="0"/>
        <v>3040</v>
      </c>
      <c r="D16" s="13">
        <f t="shared" si="0"/>
        <v>3358.5487103999999</v>
      </c>
      <c r="E16" s="17">
        <f>E$6</f>
        <v>90</v>
      </c>
      <c r="F16" s="17">
        <f>E$7</f>
        <v>0.24</v>
      </c>
      <c r="G16" s="17">
        <f>E16+D16*F16</f>
        <v>896.05169049599999</v>
      </c>
      <c r="H16" s="10">
        <f>G16/C16</f>
        <v>0.29475384555789474</v>
      </c>
      <c r="I16" s="17">
        <f>K$4</f>
        <v>926.6</v>
      </c>
      <c r="J16" s="19">
        <f>K$5+K$6</f>
        <v>3.7000000000000005E-2</v>
      </c>
      <c r="K16" s="10">
        <f>K$7</f>
        <v>1.671</v>
      </c>
      <c r="L16" s="17">
        <f>I16+J16*D16+K16*B16*K$8</f>
        <v>1097.0187274088</v>
      </c>
      <c r="M16" s="10">
        <f>L16/C16</f>
        <v>0.36086142348973688</v>
      </c>
    </row>
    <row r="17" spans="1:13">
      <c r="A17">
        <v>125</v>
      </c>
      <c r="B17" s="12">
        <f>A17*E$5*E$4</f>
        <v>138.09822</v>
      </c>
      <c r="C17">
        <f t="shared" si="0"/>
        <v>3800</v>
      </c>
      <c r="D17" s="13">
        <f t="shared" si="0"/>
        <v>4198.185888</v>
      </c>
      <c r="E17" s="17">
        <f>E$6</f>
        <v>90</v>
      </c>
      <c r="F17" s="17">
        <f>E$7</f>
        <v>0.24</v>
      </c>
      <c r="G17" s="17">
        <f>E17+D17*F17</f>
        <v>1097.5646131200001</v>
      </c>
      <c r="H17" s="10">
        <f>G17/C17</f>
        <v>0.28883279292631581</v>
      </c>
      <c r="I17" s="17">
        <f>K$4</f>
        <v>926.6</v>
      </c>
      <c r="J17" s="19">
        <f>K$5+K$6</f>
        <v>3.7000000000000005E-2</v>
      </c>
      <c r="K17" s="10">
        <f>K$7</f>
        <v>1.671</v>
      </c>
      <c r="L17" s="17">
        <f>I17+J17*D17+K17*B17*K$8</f>
        <v>1139.623409261</v>
      </c>
      <c r="M17" s="10">
        <f>L17/C17</f>
        <v>0.29990089717394736</v>
      </c>
    </row>
    <row r="18" spans="1:13">
      <c r="A18">
        <v>150</v>
      </c>
      <c r="B18" s="12">
        <f t="shared" ref="B18:B24" si="1">A18*E$5*E$4</f>
        <v>165.71786400000002</v>
      </c>
      <c r="C18">
        <f t="shared" ref="C18:C24" si="2">A18*30.4</f>
        <v>4560</v>
      </c>
      <c r="D18" s="13">
        <f t="shared" ref="D18:D24" si="3">B18*30.4</f>
        <v>5037.8230656000005</v>
      </c>
      <c r="E18" s="17">
        <f t="shared" ref="E18:E24" si="4">E$6</f>
        <v>90</v>
      </c>
      <c r="F18" s="17">
        <f t="shared" ref="F18:F24" si="5">E$7</f>
        <v>0.24</v>
      </c>
      <c r="G18" s="17">
        <f t="shared" ref="G18:G24" si="6">E18+D18*F18</f>
        <v>1299.077535744</v>
      </c>
      <c r="H18" s="10">
        <f t="shared" ref="H18:H24" si="7">G18/C18</f>
        <v>0.28488542450526316</v>
      </c>
      <c r="I18" s="17">
        <f t="shared" ref="I18:I24" si="8">K$4</f>
        <v>926.6</v>
      </c>
      <c r="J18" s="19">
        <f t="shared" ref="J18:J24" si="9">K$5+K$6</f>
        <v>3.7000000000000005E-2</v>
      </c>
      <c r="K18" s="10">
        <f t="shared" ref="K18:K24" si="10">K$7</f>
        <v>1.671</v>
      </c>
      <c r="L18" s="17">
        <f t="shared" ref="L18:L24" si="11">I18+J18*D18+K18*B18*K$8</f>
        <v>1182.2280911132</v>
      </c>
      <c r="M18" s="10">
        <f t="shared" ref="M18:M24" si="12">L18/C18</f>
        <v>0.25926054629675438</v>
      </c>
    </row>
    <row r="19" spans="1:13">
      <c r="A19">
        <v>175</v>
      </c>
      <c r="B19" s="12">
        <f t="shared" ref="B19" si="13">A19*E$5*E$4</f>
        <v>193.33750800000001</v>
      </c>
      <c r="C19">
        <f t="shared" ref="C19" si="14">A19*30.4</f>
        <v>5320</v>
      </c>
      <c r="D19" s="13">
        <f t="shared" ref="D19" si="15">B19*30.4</f>
        <v>5877.4602432000001</v>
      </c>
      <c r="E19" s="17">
        <f t="shared" si="4"/>
        <v>90</v>
      </c>
      <c r="F19" s="17">
        <f t="shared" si="5"/>
        <v>0.24</v>
      </c>
      <c r="G19" s="17">
        <f t="shared" ref="G19" si="16">E19+D19*F19</f>
        <v>1500.5904583679999</v>
      </c>
      <c r="H19" s="10">
        <f t="shared" ref="H19" si="17">G19/C19</f>
        <v>0.28206587563308266</v>
      </c>
      <c r="I19" s="17">
        <f t="shared" ref="I19" si="18">K$4</f>
        <v>926.6</v>
      </c>
      <c r="J19" s="19">
        <f t="shared" si="9"/>
        <v>3.7000000000000005E-2</v>
      </c>
      <c r="K19" s="10">
        <f t="shared" si="10"/>
        <v>1.671</v>
      </c>
      <c r="L19" s="17">
        <f t="shared" ref="L19" si="19">I19+J19*D19+K19*B19*K$8</f>
        <v>1224.8327729654</v>
      </c>
      <c r="M19" s="10">
        <f t="shared" ref="M19" si="20">L19/C19</f>
        <v>0.23023172424161653</v>
      </c>
    </row>
    <row r="20" spans="1:13">
      <c r="A20">
        <v>200</v>
      </c>
      <c r="B20" s="12">
        <f t="shared" si="1"/>
        <v>220.95715200000001</v>
      </c>
      <c r="C20">
        <f t="shared" si="2"/>
        <v>6080</v>
      </c>
      <c r="D20" s="13">
        <f t="shared" si="3"/>
        <v>6717.0974207999998</v>
      </c>
      <c r="E20" s="17">
        <f t="shared" si="4"/>
        <v>90</v>
      </c>
      <c r="F20" s="17">
        <f t="shared" si="5"/>
        <v>0.24</v>
      </c>
      <c r="G20" s="17">
        <f t="shared" si="6"/>
        <v>1702.103380992</v>
      </c>
      <c r="H20" s="10">
        <f t="shared" si="7"/>
        <v>0.27995121397894734</v>
      </c>
      <c r="I20" s="17">
        <f t="shared" si="8"/>
        <v>926.6</v>
      </c>
      <c r="J20" s="19">
        <f t="shared" si="9"/>
        <v>3.7000000000000005E-2</v>
      </c>
      <c r="K20" s="10">
        <f t="shared" si="10"/>
        <v>1.671</v>
      </c>
      <c r="L20" s="17">
        <f t="shared" si="11"/>
        <v>1267.4374548176002</v>
      </c>
      <c r="M20" s="10">
        <f t="shared" si="12"/>
        <v>0.20846010770026319</v>
      </c>
    </row>
    <row r="21" spans="1:13">
      <c r="A21">
        <v>225</v>
      </c>
      <c r="B21" s="12">
        <f t="shared" ref="B21" si="21">A21*E$5*E$4</f>
        <v>248.57679600000003</v>
      </c>
      <c r="C21">
        <f t="shared" ref="C21" si="22">A21*30.4</f>
        <v>6840</v>
      </c>
      <c r="D21" s="13">
        <f t="shared" ref="D21" si="23">B21*30.4</f>
        <v>7556.7345984000003</v>
      </c>
      <c r="E21" s="17">
        <f t="shared" si="4"/>
        <v>90</v>
      </c>
      <c r="F21" s="17">
        <f t="shared" si="5"/>
        <v>0.24</v>
      </c>
      <c r="G21" s="17">
        <f t="shared" ref="G21" si="24">E21+D21*F21</f>
        <v>1903.6163036160001</v>
      </c>
      <c r="H21" s="10">
        <f t="shared" ref="H21" si="25">G21/C21</f>
        <v>0.27830647713684215</v>
      </c>
      <c r="I21" s="17">
        <f t="shared" ref="I21" si="26">K$4</f>
        <v>926.6</v>
      </c>
      <c r="J21" s="19">
        <f t="shared" si="9"/>
        <v>3.7000000000000005E-2</v>
      </c>
      <c r="K21" s="10">
        <f t="shared" si="10"/>
        <v>1.671</v>
      </c>
      <c r="L21" s="17">
        <f t="shared" ref="L21" si="27">I21+J21*D21+K21*B21*K$8</f>
        <v>1310.0421366698001</v>
      </c>
      <c r="M21" s="10">
        <f t="shared" ref="M21" si="28">L21/C21</f>
        <v>0.19152662816809943</v>
      </c>
    </row>
    <row r="22" spans="1:13">
      <c r="A22">
        <v>250</v>
      </c>
      <c r="B22" s="12">
        <f t="shared" si="1"/>
        <v>276.19644</v>
      </c>
      <c r="C22">
        <f t="shared" si="2"/>
        <v>7600</v>
      </c>
      <c r="D22" s="13">
        <f t="shared" si="3"/>
        <v>8396.371776</v>
      </c>
      <c r="E22" s="17">
        <f t="shared" si="4"/>
        <v>90</v>
      </c>
      <c r="F22" s="17">
        <f t="shared" si="5"/>
        <v>0.24</v>
      </c>
      <c r="G22" s="17">
        <f t="shared" si="6"/>
        <v>2105.1292262400002</v>
      </c>
      <c r="H22" s="10">
        <f t="shared" si="7"/>
        <v>0.27699068766315793</v>
      </c>
      <c r="I22" s="17">
        <f t="shared" si="8"/>
        <v>926.6</v>
      </c>
      <c r="J22" s="19">
        <f t="shared" si="9"/>
        <v>3.7000000000000005E-2</v>
      </c>
      <c r="K22" s="10">
        <f t="shared" si="10"/>
        <v>1.671</v>
      </c>
      <c r="L22" s="17">
        <f t="shared" si="11"/>
        <v>1352.6468185220001</v>
      </c>
      <c r="M22" s="10">
        <f t="shared" si="12"/>
        <v>0.17797984454236843</v>
      </c>
    </row>
    <row r="23" spans="1:13">
      <c r="A23">
        <v>275</v>
      </c>
      <c r="B23" s="12">
        <f t="shared" ref="B23" si="29">A23*E$5*E$4</f>
        <v>303.81608399999999</v>
      </c>
      <c r="C23">
        <f t="shared" ref="C23" si="30">A23*30.4</f>
        <v>8360</v>
      </c>
      <c r="D23" s="13">
        <f t="shared" ref="D23" si="31">B23*30.4</f>
        <v>9236.0089535999996</v>
      </c>
      <c r="E23" s="17">
        <f t="shared" si="4"/>
        <v>90</v>
      </c>
      <c r="F23" s="17">
        <f t="shared" si="5"/>
        <v>0.24</v>
      </c>
      <c r="G23" s="17">
        <f t="shared" ref="G23" si="32">E23+D23*F23</f>
        <v>2306.6421488639999</v>
      </c>
      <c r="H23" s="10">
        <f t="shared" ref="H23" si="33">G23/C23</f>
        <v>0.27591413263923442</v>
      </c>
      <c r="I23" s="17">
        <f t="shared" ref="I23" si="34">K$4</f>
        <v>926.6</v>
      </c>
      <c r="J23" s="19">
        <f t="shared" si="9"/>
        <v>3.7000000000000005E-2</v>
      </c>
      <c r="K23" s="10">
        <f t="shared" si="10"/>
        <v>1.671</v>
      </c>
      <c r="L23" s="17">
        <f t="shared" ref="L23" si="35">I23+J23*D23+K23*B23*K$8</f>
        <v>1395.2515003742001</v>
      </c>
      <c r="M23" s="10">
        <f t="shared" ref="M23" si="36">L23/C23</f>
        <v>0.16689611248495217</v>
      </c>
    </row>
    <row r="24" spans="1:13">
      <c r="A24">
        <v>300</v>
      </c>
      <c r="B24" s="12">
        <f t="shared" si="1"/>
        <v>331.43572800000004</v>
      </c>
      <c r="C24">
        <f t="shared" si="2"/>
        <v>9120</v>
      </c>
      <c r="D24" s="13">
        <f t="shared" si="3"/>
        <v>10075.646131200001</v>
      </c>
      <c r="E24" s="17">
        <f t="shared" si="4"/>
        <v>90</v>
      </c>
      <c r="F24" s="17">
        <f t="shared" si="5"/>
        <v>0.24</v>
      </c>
      <c r="G24" s="17">
        <f t="shared" si="6"/>
        <v>2508.155071488</v>
      </c>
      <c r="H24" s="10">
        <f t="shared" si="7"/>
        <v>0.27501700345263158</v>
      </c>
      <c r="I24" s="17">
        <f t="shared" si="8"/>
        <v>926.6</v>
      </c>
      <c r="J24" s="19">
        <f t="shared" si="9"/>
        <v>3.7000000000000005E-2</v>
      </c>
      <c r="K24" s="10">
        <f t="shared" si="10"/>
        <v>1.671</v>
      </c>
      <c r="L24" s="17">
        <f t="shared" si="11"/>
        <v>1437.8561822264001</v>
      </c>
      <c r="M24" s="10">
        <f t="shared" si="12"/>
        <v>0.15765966910377194</v>
      </c>
    </row>
  </sheetData>
  <mergeCells count="4">
    <mergeCell ref="A11:B11"/>
    <mergeCell ref="C11:D11"/>
    <mergeCell ref="C12:D12"/>
    <mergeCell ref="A12:B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Graph</vt:lpstr>
      <vt:lpstr>M13-Union comparson</vt:lpstr>
      <vt:lpstr>Sheet1!Print_Area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Lorraine</cp:lastModifiedBy>
  <cp:lastPrinted>2017-01-05T18:53:16Z</cp:lastPrinted>
  <dcterms:created xsi:type="dcterms:W3CDTF">2014-03-04T19:05:12Z</dcterms:created>
  <dcterms:modified xsi:type="dcterms:W3CDTF">2017-01-05T18:53:29Z</dcterms:modified>
</cp:coreProperties>
</file>